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77776cfd8b31f378/Pulpit/DANE/EXCEL/"/>
    </mc:Choice>
  </mc:AlternateContent>
  <xr:revisionPtr revIDLastSave="8" documentId="8_{FF02DB30-F24E-45E1-BDFD-32087285D409}" xr6:coauthVersionLast="47" xr6:coauthVersionMax="47" xr10:uidLastSave="{F6C3BA97-4A21-41AE-ACB5-7BE8851FE7C4}"/>
  <bookViews>
    <workbookView xWindow="-120" yWindow="-120" windowWidth="29040" windowHeight="15720" xr2:uid="{00000000-000D-0000-FFFF-FFFF00000000}"/>
  </bookViews>
  <sheets>
    <sheet name="Informacje wstępne" sheetId="24" r:id="rId1"/>
    <sheet name="Etat" sheetId="19" r:id="rId2"/>
    <sheet name="Zlecenie" sheetId="28" r:id="rId3"/>
    <sheet name="Informacje - etat" sheetId="17" r:id="rId4"/>
    <sheet name="Informacje - zlecenie" sheetId="20" r:id="rId5"/>
  </sheets>
  <definedNames>
    <definedName name="solver_adj" localSheetId="1" hidden="1">Etat!$E$5</definedName>
    <definedName name="solver_adj" localSheetId="2" hidden="1">Zlecenie!$E$5</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ng" localSheetId="1" hidden="1">1</definedName>
    <definedName name="solver_eng" localSheetId="2" hidden="1">1</definedName>
    <definedName name="solver_est" localSheetId="1" hidden="1">1</definedName>
    <definedName name="solver_est" localSheetId="2" hidden="1">1</definedName>
    <definedName name="solver_itr" localSheetId="1" hidden="1">2147483647</definedName>
    <definedName name="solver_itr" localSheetId="2" hidden="1">2147483647</definedName>
    <definedName name="solver_lhs1" localSheetId="1" hidden="1">Etat!$E$5</definedName>
    <definedName name="solver_lhs1" localSheetId="2" hidden="1">Zlecenie!$E$5</definedName>
    <definedName name="solver_lhs2" localSheetId="1" hidden="1">Etat!$E$5</definedName>
    <definedName name="solver_lhs2" localSheetId="2" hidden="1">Zlecenie!$E$5</definedName>
    <definedName name="solver_lhs3" localSheetId="1" hidden="1">Etat!$E$5</definedName>
    <definedName name="solver_lhs3" localSheetId="2" hidden="1">Zlecenie!$E$5</definedName>
    <definedName name="solver_mip" localSheetId="1" hidden="1">2147483647</definedName>
    <definedName name="solver_mip" localSheetId="2" hidden="1">2147483647</definedName>
    <definedName name="solver_mni" localSheetId="1" hidden="1">30</definedName>
    <definedName name="solver_mni" localSheetId="2" hidden="1">30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1" hidden="1">1</definedName>
    <definedName name="solver_neg" localSheetId="2" hidden="1">1</definedName>
    <definedName name="solver_nod" localSheetId="1" hidden="1">2147483647</definedName>
    <definedName name="solver_nod" localSheetId="2" hidden="1">2147483647</definedName>
    <definedName name="solver_num" localSheetId="1" hidden="1">2</definedName>
    <definedName name="solver_num" localSheetId="2" hidden="1">2</definedName>
    <definedName name="solver_nwt" localSheetId="1" hidden="1">1</definedName>
    <definedName name="solver_nwt" localSheetId="2" hidden="1">1</definedName>
    <definedName name="solver_opt" localSheetId="1" hidden="1">Etat!$F$27</definedName>
    <definedName name="solver_opt" localSheetId="2" hidden="1">Zlecenie!$F$26</definedName>
    <definedName name="solver_pre" localSheetId="1" hidden="1">0.000001</definedName>
    <definedName name="solver_pre" localSheetId="2" hidden="1">0.000001</definedName>
    <definedName name="solver_rbv" localSheetId="1" hidden="1">1</definedName>
    <definedName name="solver_rbv" localSheetId="2" hidden="1">1</definedName>
    <definedName name="solver_rel1" localSheetId="1" hidden="1">1</definedName>
    <definedName name="solver_rel1" localSheetId="2" hidden="1">1</definedName>
    <definedName name="solver_rel2" localSheetId="1" hidden="1">3</definedName>
    <definedName name="solver_rel2" localSheetId="2" hidden="1">3</definedName>
    <definedName name="solver_rel3" localSheetId="1" hidden="1">3</definedName>
    <definedName name="solver_rel3" localSheetId="2" hidden="1">3</definedName>
    <definedName name="solver_rhs1" localSheetId="1" hidden="1">30000</definedName>
    <definedName name="solver_rhs1" localSheetId="2" hidden="1">30000</definedName>
    <definedName name="solver_rhs2" localSheetId="1" hidden="1">1</definedName>
    <definedName name="solver_rhs2" localSheetId="2" hidden="1">1</definedName>
    <definedName name="solver_rhs3" localSheetId="1" hidden="1">1</definedName>
    <definedName name="solver_rhs3" localSheetId="2" hidden="1">1</definedName>
    <definedName name="solver_rlx" localSheetId="1" hidden="1">2</definedName>
    <definedName name="solver_rlx" localSheetId="2" hidden="1">2</definedName>
    <definedName name="solver_rsd" localSheetId="1" hidden="1">0</definedName>
    <definedName name="solver_rsd" localSheetId="2" hidden="1">0</definedName>
    <definedName name="solver_scl" localSheetId="1" hidden="1">1</definedName>
    <definedName name="solver_scl" localSheetId="2" hidden="1">1</definedName>
    <definedName name="solver_sho" localSheetId="1" hidden="1">2</definedName>
    <definedName name="solver_sho" localSheetId="2" hidden="1">2</definedName>
    <definedName name="solver_ssz" localSheetId="1" hidden="1">100</definedName>
    <definedName name="solver_ssz" localSheetId="2" hidden="1">100</definedName>
    <definedName name="solver_tim" localSheetId="1" hidden="1">2147483647</definedName>
    <definedName name="solver_tim" localSheetId="2" hidden="1">2147483647</definedName>
    <definedName name="solver_tol" localSheetId="1" hidden="1">0.01</definedName>
    <definedName name="solver_tol" localSheetId="2" hidden="1">0.01</definedName>
    <definedName name="solver_typ" localSheetId="1" hidden="1">1</definedName>
    <definedName name="solver_typ" localSheetId="2" hidden="1">1</definedName>
    <definedName name="solver_val" localSheetId="1" hidden="1">0</definedName>
    <definedName name="solver_val" localSheetId="2" hidden="1">0</definedName>
    <definedName name="solver_ver" localSheetId="1" hidden="1">3</definedName>
    <definedName name="solver_ver" localSheetId="2" hidde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9" l="1"/>
  <c r="D39" i="28"/>
  <c r="D41" i="28" s="1"/>
  <c r="D36" i="28"/>
  <c r="D37" i="28" s="1"/>
  <c r="D32" i="28"/>
  <c r="F24" i="28"/>
  <c r="E24" i="28"/>
  <c r="E21" i="28"/>
  <c r="F19" i="28"/>
  <c r="E19" i="28" s="1"/>
  <c r="E15" i="28"/>
  <c r="F14" i="28"/>
  <c r="F16" i="28" s="1"/>
  <c r="E14" i="28"/>
  <c r="E16" i="28" s="1"/>
  <c r="F9" i="28"/>
  <c r="F10" i="28" s="1"/>
  <c r="E9" i="28"/>
  <c r="E10" i="28" s="1"/>
  <c r="F6" i="28"/>
  <c r="F7" i="28" s="1"/>
  <c r="E5" i="28"/>
  <c r="D33" i="28" l="1"/>
  <c r="F8" i="28"/>
  <c r="F11" i="28" s="1"/>
  <c r="D40" i="28"/>
  <c r="D42" i="28" s="1"/>
  <c r="E6" i="28"/>
  <c r="F12" i="28" l="1"/>
  <c r="F17" i="28"/>
  <c r="F18" i="28" s="1"/>
  <c r="F20" i="28" s="1"/>
  <c r="F23" i="28" s="1"/>
  <c r="D35" i="28"/>
  <c r="D34" i="28"/>
  <c r="D38" i="28" s="1"/>
  <c r="D43" i="28" s="1"/>
  <c r="D47" i="28" s="1"/>
  <c r="E7" i="28"/>
  <c r="E11" i="28" s="1"/>
  <c r="E8" i="28"/>
  <c r="E17" i="28" l="1"/>
  <c r="E18" i="28" s="1"/>
  <c r="E20" i="28" s="1"/>
  <c r="F13" i="28" s="1"/>
  <c r="F25" i="28" s="1"/>
  <c r="E12" i="28"/>
  <c r="E13" i="28" l="1"/>
  <c r="E22" i="28"/>
  <c r="E23" i="28" s="1"/>
  <c r="E25" i="28" l="1"/>
  <c r="F26" i="28" s="1"/>
  <c r="F27" i="28" s="1"/>
  <c r="E25" i="19" l="1"/>
  <c r="F25" i="19"/>
  <c r="D33" i="19" l="1"/>
  <c r="D37" i="19" s="1"/>
  <c r="E20" i="19"/>
  <c r="C20" i="19" s="1"/>
  <c r="E17" i="19"/>
  <c r="C17" i="19"/>
  <c r="E15" i="19"/>
  <c r="F14" i="19"/>
  <c r="F16" i="19" s="1"/>
  <c r="F9" i="19"/>
  <c r="F6" i="19"/>
  <c r="F7" i="19" s="1"/>
  <c r="E5" i="19"/>
  <c r="E9" i="19" s="1"/>
  <c r="E10" i="19" s="1"/>
  <c r="D40" i="19" l="1"/>
  <c r="D42" i="19" s="1"/>
  <c r="D34" i="19"/>
  <c r="E6" i="19"/>
  <c r="E7" i="19" s="1"/>
  <c r="E14" i="19"/>
  <c r="E16" i="19" s="1"/>
  <c r="F8" i="19"/>
  <c r="F10" i="19"/>
  <c r="E8" i="19" l="1"/>
  <c r="E11" i="19" s="1"/>
  <c r="E12" i="19" s="1"/>
  <c r="D41" i="19"/>
  <c r="D43" i="19" s="1"/>
  <c r="D38" i="19"/>
  <c r="F11" i="19"/>
  <c r="F18" i="19" s="1"/>
  <c r="F21" i="19" l="1"/>
  <c r="F24" i="19" s="1"/>
  <c r="F19" i="19"/>
  <c r="E18" i="19"/>
  <c r="E22" i="19" s="1"/>
  <c r="F12" i="19"/>
  <c r="D35" i="19"/>
  <c r="D36" i="19"/>
  <c r="E19" i="19" l="1"/>
  <c r="E21" i="19"/>
  <c r="E13" i="19" s="1"/>
  <c r="D39" i="19"/>
  <c r="D44" i="19" s="1"/>
  <c r="D48" i="19" s="1"/>
  <c r="E23" i="19" l="1"/>
  <c r="E24" i="19" s="1"/>
  <c r="F13" i="19"/>
  <c r="F26" i="19" s="1"/>
  <c r="E26" i="19" l="1"/>
  <c r="F27" i="19" l="1"/>
  <c r="F28" i="19" s="1"/>
</calcChain>
</file>

<file path=xl/sharedStrings.xml><?xml version="1.0" encoding="utf-8"?>
<sst xmlns="http://schemas.openxmlformats.org/spreadsheetml/2006/main" count="139" uniqueCount="76">
  <si>
    <t>TAK</t>
  </si>
  <si>
    <t>Obniżana</t>
  </si>
  <si>
    <t>Brak</t>
  </si>
  <si>
    <t>NIE</t>
  </si>
  <si>
    <t>Nie obniżana</t>
  </si>
  <si>
    <t>DO 26 LAT</t>
  </si>
  <si>
    <t>UWAGA!
Dane można edytować jedynie w zielonych polach</t>
  </si>
  <si>
    <t>Parametry/
Narastająco od
pocz. 2021 roku</t>
  </si>
  <si>
    <t>Narastająco od pocz. 2022 roku</t>
  </si>
  <si>
    <t>Wynagrodzenie brutto</t>
  </si>
  <si>
    <t>Podstawa ubezpieczeń emerytalno-rentowych</t>
  </si>
  <si>
    <t>Ubezpieczenie emerytalne</t>
  </si>
  <si>
    <t>Ubezpieczenie rentowe</t>
  </si>
  <si>
    <t>Podstawa ubezpieczeń chorobowych</t>
  </si>
  <si>
    <t>Ubezpieczenie chorobowe</t>
  </si>
  <si>
    <t>Suma składek ubezpieczeń społecznych</t>
  </si>
  <si>
    <t>Podstawa ubezpieczeń zdrowotnych</t>
  </si>
  <si>
    <t>Ubezpieczenie zdrowotne</t>
  </si>
  <si>
    <t>Przychód podlegający opodatkowaniu</t>
  </si>
  <si>
    <t>PPK doliczane do przychodu</t>
  </si>
  <si>
    <t>Przychód po uwzględnieniu PPK</t>
  </si>
  <si>
    <t>Koszty uzyskania przychodów</t>
  </si>
  <si>
    <t>Dochód</t>
  </si>
  <si>
    <t>brak</t>
  </si>
  <si>
    <t>Stawka podatku</t>
  </si>
  <si>
    <t>Kwota zmniejszająca podatek</t>
  </si>
  <si>
    <t>Podatek dochodowy od osób fizycznych</t>
  </si>
  <si>
    <t>Hipotetyczny podatek dochodowy o dosób fizycznych</t>
  </si>
  <si>
    <t>Ubezpieczenie zdrowotne odliczane od podatku</t>
  </si>
  <si>
    <t>Zaliczka na podatek dochodowy PIT</t>
  </si>
  <si>
    <t>Potrącane PPK (wybierz od 0,5% do 4%)</t>
  </si>
  <si>
    <t>Wynagrodzenie netto</t>
  </si>
  <si>
    <t>Autor:   maciej.derwisz@gmail.com</t>
  </si>
  <si>
    <t>Prosty kalkulator szacunkowy - może być obarczony błędami!</t>
  </si>
  <si>
    <t>Narzut kosztów pracodawcy</t>
  </si>
  <si>
    <t xml:space="preserve">Objaśnienia:
</t>
  </si>
  <si>
    <t>1. KUP (F17) są wybierane manualnie</t>
  </si>
  <si>
    <t>2. Kwota zmniejszająca podatek (F22) jest wybierana manualnie</t>
  </si>
  <si>
    <t>3. Kwotę wynagrodzenia brutto należy wprowadzać w komórce F5 mnualnie (tylko dla 2022 roku)</t>
  </si>
  <si>
    <t>Podstawa ubezpieczenia wypadkowego</t>
  </si>
  <si>
    <t>Ubezpieczenie wypadkowe</t>
  </si>
  <si>
    <t>Podstawa naliczania funduszy</t>
  </si>
  <si>
    <t>Fundusz Pracy</t>
  </si>
  <si>
    <t>Fundusz Gwarantowanych Świadczeń Pracowniczych</t>
  </si>
  <si>
    <t>Razem Fundusze</t>
  </si>
  <si>
    <t>Razem narzut kosztów pracodawcy</t>
  </si>
  <si>
    <t>Łączne obciążenie (koszty) pracodawcy</t>
  </si>
  <si>
    <t>Koszty wynagrodzenia brutto i koszty narzutu</t>
  </si>
  <si>
    <t>Parametry/
Limity 2022</t>
  </si>
  <si>
    <t>Hipotetyczny podatek dochodowy od osób fizycznych</t>
  </si>
  <si>
    <t>Rozliczenie wg skali</t>
  </si>
  <si>
    <t>Wynagrodzenie 
w 2021 roku</t>
  </si>
  <si>
    <t>Rozliczenie ryczałtowe</t>
  </si>
  <si>
    <t>Do 26 LAT</t>
  </si>
  <si>
    <t>Rzeczywiste</t>
  </si>
  <si>
    <t>Dane do wyliczeń</t>
  </si>
  <si>
    <t>Opracował:   maciej.derwisz@gmail.com</t>
  </si>
  <si>
    <t>Prosty kalkulator szacunkowy - może być obarczony błędami.</t>
  </si>
  <si>
    <t>Narzut kosztów zleceniodawcy</t>
  </si>
  <si>
    <t>Wynagrodzenie 
od 1 lipca 2022 roku</t>
  </si>
  <si>
    <t>1. W polu D6 należy podać wartość narastającą od początku roku 2022 podstaw naliczania składek emerytalno - rentowych ze wszystkich tytułów (służy do sprawdzenia limitu 177.660 zł)</t>
  </si>
  <si>
    <t>2. W polu D9 należy podać wartość narastającą od początku bieżącego miesiąca podstaw naliczania dobrowolnej składki chorobowej ze wszystkich tytułów (służy do sprawdzenia limitu 14.850 zł)</t>
  </si>
  <si>
    <t>3. Przy wybraniu z listy w polu C17 pozycji kosztów uzyskania przychodów w wartości rzeczywistej należy wprowadzić ich wartość w polu D17 (jeżeli wprowadzone koszty miałyby większą wartość niż przychody program automatycznie oznaczy błąd kolorem czerwonym)</t>
  </si>
  <si>
    <t>4. PPK pracodawcy wprowadzane jest ręcznie (komórka F15), bowiem jest to przychód miesiąca bieżącego, ale jednak najczęściej wynikający z wyliczenia miesiąca poprzedniego</t>
  </si>
  <si>
    <t>5. Wartość składki ubezpieczenia zdrowotnego samoczynnie obniża się do wysokości zaliczki na podatek ustalanej wg zasad z 2021 roku</t>
  </si>
  <si>
    <t>6. W wypadku wybrania opcji w polu C14 rozliczenia ryczałtowego program automatycznie wyzeruje koszty uzyskania przychodów i składkę ubezpieczenia zdrowotnego odliczaną od podatku w roku 2021</t>
  </si>
  <si>
    <t>7. W wypadku wybrania opcji rozliczenia ryczałtowego w polu C14 program automatycznie oznaczy błąd kolorem czerwonym w wypadku gdyby wartość przychodu była większa niż kwota 200 zł</t>
  </si>
  <si>
    <t>Wynagrodzenie
od 1 lipca 2022 roku</t>
  </si>
  <si>
    <t>4. PPK pracodawcy wprowadzane jest manualnie, bowiem jest to przychód miesiąca bieżącego, ale jednak najczęściej wynikający z wyliczenia miesiąca poprzedniego (komórka F15)</t>
  </si>
  <si>
    <t>KALKULATOR WYNAGRODZEŃ OD 1 LIPCA 2022 ROKU</t>
  </si>
  <si>
    <t>KALKULATOR UMOWY ZLECENIE OD 1 LIPCA 2022 ROKU</t>
  </si>
  <si>
    <t>5. Wprowadzanie podstawy naliczania składek emerytalno-rentowych narastająco od początku roku (komórka D6) służy ograniczeniu wyliczenia tychże składek do kwoty 177.660 zł (2021 rok odpowiednio)</t>
  </si>
  <si>
    <t>7. Wartość składki ubezpieczenia zdrowotnego samoczynnie obniża się do wysokości zaliczki na podatek ustalanej wg zasad z 2021 roku</t>
  </si>
  <si>
    <t>8. Stawka podatku w polach wiersza 21 wprowadzana jest wyłącznie informacyjnie w sosób automatyczny (rozpoznawany i wyliczany jest także miesiąc przekroczenia progu skali podatkowej - stawka oznaczona jest wtedy symbolem "12% / 32%")</t>
  </si>
  <si>
    <t>Wynagrodzenie
w 2021 roku</t>
  </si>
  <si>
    <t>6. Wprowadzanie dochodu narastająco od początku roku (komórka D18 dla 2022 roku) służy do samoczynnego wyliczenia podatku dochodowego wg stawki 12% lub 32% (rozpoznawany i wyliczany jest także miesiąc przekroczenia progu skali podatkowej - oznaczony w polu symbolem "12% /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</si>
</sst>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b/>
      <i/>
      <sz val="10"/>
      <color rgb="FFFF0000"/>
      <name val="Calibri"/>
      <family val="2"/>
      <charset val="238"/>
      <scheme val="minor"/>
    </font>
    <font>
      <u/>
      <sz val="11"/>
      <color theme="10"/>
      <name val="Calibri"/>
      <family val="2"/>
      <charset val="238"/>
      <scheme val="minor"/>
    </font>
    <font>
      <sz val="11"/>
      <color theme="0"/>
      <name val="Calibri"/>
      <family val="2"/>
      <charset val="238"/>
      <scheme val="minor"/>
    </font>
    <font>
      <b/>
      <sz val="14"/>
      <color theme="1"/>
      <name val="Calibri"/>
      <family val="2"/>
      <charset val="238"/>
      <scheme val="minor"/>
    </font>
    <font>
      <b/>
      <sz val="9"/>
      <color theme="1"/>
      <name val="Calibri"/>
      <family val="2"/>
      <charset val="238"/>
      <scheme val="minor"/>
    </font>
    <font>
      <sz val="10"/>
      <color theme="1"/>
      <name val="Calibri"/>
      <family val="2"/>
      <charset val="238"/>
      <scheme val="minor"/>
    </font>
    <font>
      <i/>
      <sz val="9"/>
      <name val="Calibri"/>
      <family val="2"/>
      <charset val="238"/>
      <scheme val="minor"/>
    </font>
    <font>
      <b/>
      <i/>
      <sz val="14"/>
      <color theme="1"/>
      <name val="Calibri"/>
      <family val="2"/>
      <charset val="238"/>
      <scheme val="minor"/>
    </font>
    <font>
      <i/>
      <u/>
      <sz val="11"/>
      <color rgb="FFFF0000"/>
      <name val="Calibri"/>
      <family val="2"/>
      <charset val="238"/>
      <scheme val="minor"/>
    </font>
    <font>
      <i/>
      <sz val="11"/>
      <color rgb="FFFF0000"/>
      <name val="Calibri"/>
      <family val="2"/>
      <charset val="238"/>
      <scheme val="minor"/>
    </font>
    <font>
      <b/>
      <i/>
      <sz val="12"/>
      <color rgb="FFFF0000"/>
      <name val="Calibri"/>
      <family val="2"/>
      <charset val="238"/>
      <scheme val="minor"/>
    </font>
    <font>
      <b/>
      <i/>
      <sz val="9"/>
      <name val="Calibri"/>
      <family val="2"/>
      <charset val="238"/>
      <scheme val="minor"/>
    </font>
    <font>
      <b/>
      <i/>
      <u/>
      <sz val="12"/>
      <color rgb="FFFF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76">
    <border>
      <left/>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ck">
        <color indexed="64"/>
      </right>
      <top/>
      <bottom style="medium">
        <color indexed="64"/>
      </bottom>
      <diagonal/>
    </border>
    <border>
      <left/>
      <right/>
      <top style="medium">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thick">
        <color auto="1"/>
      </bottom>
      <diagonal/>
    </border>
    <border>
      <left style="thin">
        <color indexed="64"/>
      </left>
      <right style="medium">
        <color indexed="64"/>
      </right>
      <top/>
      <bottom style="thick">
        <color auto="1"/>
      </bottom>
      <diagonal/>
    </border>
    <border>
      <left style="medium">
        <color indexed="64"/>
      </left>
      <right style="medium">
        <color indexed="64"/>
      </right>
      <top style="thick">
        <color auto="1"/>
      </top>
      <bottom style="medium">
        <color indexed="64"/>
      </bottom>
      <diagonal/>
    </border>
    <border>
      <left style="medium">
        <color indexed="64"/>
      </left>
      <right style="thin">
        <color indexed="64"/>
      </right>
      <top style="thick">
        <color auto="1"/>
      </top>
      <bottom style="medium">
        <color indexed="64"/>
      </bottom>
      <diagonal/>
    </border>
    <border>
      <left/>
      <right style="thin">
        <color indexed="64"/>
      </right>
      <top style="thick">
        <color auto="1"/>
      </top>
      <bottom style="medium">
        <color indexed="64"/>
      </bottom>
      <diagonal/>
    </border>
    <border>
      <left style="thin">
        <color indexed="64"/>
      </left>
      <right style="medium">
        <color indexed="64"/>
      </right>
      <top style="thick">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70">
    <xf numFmtId="0" fontId="0" fillId="0" borderId="0" xfId="0"/>
    <xf numFmtId="44" fontId="0" fillId="3" borderId="2" xfId="1" applyFont="1" applyFill="1" applyBorder="1" applyProtection="1"/>
    <xf numFmtId="44" fontId="0" fillId="3" borderId="2" xfId="1" applyFont="1" applyFill="1" applyBorder="1" applyAlignment="1" applyProtection="1">
      <alignment horizontal="right"/>
    </xf>
    <xf numFmtId="44" fontId="2" fillId="3" borderId="3" xfId="1" applyFont="1" applyFill="1" applyBorder="1" applyProtection="1"/>
    <xf numFmtId="0" fontId="6" fillId="2" borderId="0" xfId="0" applyFont="1" applyFill="1"/>
    <xf numFmtId="0" fontId="10" fillId="2" borderId="0" xfId="0" applyFont="1" applyFill="1" applyAlignment="1">
      <alignment vertical="top"/>
    </xf>
    <xf numFmtId="0" fontId="0" fillId="2" borderId="0" xfId="0" applyFill="1"/>
    <xf numFmtId="44" fontId="0" fillId="2" borderId="0" xfId="0" applyNumberFormat="1" applyFill="1"/>
    <xf numFmtId="164" fontId="7" fillId="2" borderId="10" xfId="0" applyNumberFormat="1" applyFont="1" applyFill="1" applyBorder="1"/>
    <xf numFmtId="44" fontId="0" fillId="3" borderId="12" xfId="1" applyFont="1" applyFill="1" applyBorder="1" applyProtection="1"/>
    <xf numFmtId="44" fontId="0" fillId="4" borderId="2" xfId="1" applyFont="1" applyFill="1" applyBorder="1" applyProtection="1"/>
    <xf numFmtId="44" fontId="2" fillId="4" borderId="3" xfId="1" applyFont="1" applyFill="1" applyBorder="1" applyProtection="1"/>
    <xf numFmtId="44" fontId="1" fillId="4" borderId="23" xfId="1" applyFont="1" applyFill="1" applyBorder="1" applyAlignment="1" applyProtection="1">
      <alignment horizontal="right"/>
    </xf>
    <xf numFmtId="44" fontId="2" fillId="3" borderId="11" xfId="1" applyFont="1" applyFill="1" applyBorder="1" applyProtection="1"/>
    <xf numFmtId="44" fontId="7" fillId="3" borderId="22" xfId="1" applyFont="1" applyFill="1" applyBorder="1" applyAlignment="1" applyProtection="1">
      <alignment vertical="center"/>
    </xf>
    <xf numFmtId="44" fontId="0" fillId="4" borderId="27" xfId="1" applyFont="1" applyFill="1" applyBorder="1" applyProtection="1"/>
    <xf numFmtId="44" fontId="0" fillId="3" borderId="27" xfId="1" applyFont="1" applyFill="1" applyBorder="1" applyProtection="1"/>
    <xf numFmtId="44" fontId="1" fillId="3" borderId="36" xfId="1" applyFont="1" applyFill="1" applyBorder="1" applyAlignment="1" applyProtection="1">
      <alignment horizontal="right"/>
    </xf>
    <xf numFmtId="44" fontId="2" fillId="3" borderId="39" xfId="1" applyFont="1" applyFill="1" applyBorder="1" applyProtection="1"/>
    <xf numFmtId="0" fontId="0" fillId="6" borderId="0" xfId="0" applyFill="1"/>
    <xf numFmtId="0" fontId="16" fillId="5" borderId="1" xfId="2" applyFont="1" applyFill="1" applyBorder="1" applyProtection="1"/>
    <xf numFmtId="0" fontId="12" fillId="5" borderId="29" xfId="2" applyFont="1" applyFill="1" applyBorder="1" applyProtection="1"/>
    <xf numFmtId="0" fontId="12" fillId="5" borderId="50" xfId="2" applyFont="1" applyFill="1" applyBorder="1" applyProtection="1"/>
    <xf numFmtId="0" fontId="7" fillId="2" borderId="0" xfId="0" applyFont="1" applyFill="1"/>
    <xf numFmtId="0" fontId="8" fillId="3" borderId="1" xfId="0" applyFont="1" applyFill="1" applyBorder="1" applyAlignment="1">
      <alignment horizontal="left"/>
    </xf>
    <xf numFmtId="0" fontId="8" fillId="3" borderId="0" xfId="0" applyFont="1" applyFill="1" applyAlignment="1">
      <alignment horizontal="left"/>
    </xf>
    <xf numFmtId="0" fontId="8" fillId="3" borderId="31" xfId="0" applyFont="1" applyFill="1" applyBorder="1" applyAlignment="1">
      <alignment horizontal="left"/>
    </xf>
    <xf numFmtId="0" fontId="8" fillId="3" borderId="41" xfId="0" applyFont="1" applyFill="1" applyBorder="1" applyAlignment="1">
      <alignment horizontal="left"/>
    </xf>
    <xf numFmtId="0" fontId="14" fillId="3" borderId="45" xfId="0" applyFont="1" applyFill="1" applyBorder="1" applyAlignment="1">
      <alignment horizontal="center" vertical="center" wrapText="1"/>
    </xf>
    <xf numFmtId="0" fontId="2" fillId="3" borderId="45" xfId="0" applyFont="1" applyFill="1" applyBorder="1" applyAlignment="1">
      <alignment horizontal="center" wrapText="1"/>
    </xf>
    <xf numFmtId="0" fontId="2" fillId="3" borderId="46" xfId="0" applyFont="1" applyFill="1" applyBorder="1" applyAlignment="1">
      <alignment horizontal="center" wrapText="1"/>
    </xf>
    <xf numFmtId="0" fontId="2" fillId="3" borderId="8" xfId="0" applyFont="1" applyFill="1" applyBorder="1" applyAlignment="1">
      <alignment vertical="center"/>
    </xf>
    <xf numFmtId="44" fontId="0" fillId="3" borderId="19" xfId="0" applyNumberFormat="1" applyFill="1" applyBorder="1" applyAlignment="1">
      <alignment vertical="center"/>
    </xf>
    <xf numFmtId="0" fontId="0" fillId="3" borderId="8" xfId="0" applyFill="1" applyBorder="1" applyAlignment="1">
      <alignment vertical="center"/>
    </xf>
    <xf numFmtId="44" fontId="0" fillId="3" borderId="40" xfId="0" applyNumberFormat="1" applyFill="1" applyBorder="1" applyAlignment="1">
      <alignment horizontal="center" vertical="center"/>
    </xf>
    <xf numFmtId="0" fontId="0" fillId="3" borderId="5" xfId="0" applyFill="1" applyBorder="1" applyAlignment="1">
      <alignment vertical="center"/>
    </xf>
    <xf numFmtId="0" fontId="0" fillId="3" borderId="18" xfId="0" applyFill="1" applyBorder="1" applyAlignment="1">
      <alignment vertical="center"/>
    </xf>
    <xf numFmtId="0" fontId="0" fillId="3" borderId="30" xfId="0" applyFill="1" applyBorder="1" applyAlignment="1">
      <alignment vertical="center"/>
    </xf>
    <xf numFmtId="0" fontId="0" fillId="3" borderId="32" xfId="0" applyFill="1" applyBorder="1" applyAlignment="1">
      <alignment vertical="center"/>
    </xf>
    <xf numFmtId="0" fontId="2" fillId="3" borderId="6" xfId="0" applyFont="1" applyFill="1" applyBorder="1" applyAlignment="1">
      <alignment vertical="center"/>
    </xf>
    <xf numFmtId="0" fontId="0" fillId="3" borderId="19" xfId="0" applyFill="1" applyBorder="1" applyAlignment="1">
      <alignment vertical="center"/>
    </xf>
    <xf numFmtId="0" fontId="2" fillId="3" borderId="34" xfId="0" applyFont="1" applyFill="1" applyBorder="1" applyAlignment="1">
      <alignment vertical="center"/>
    </xf>
    <xf numFmtId="0" fontId="0" fillId="3" borderId="17" xfId="0" applyFill="1" applyBorder="1" applyAlignment="1">
      <alignment vertical="center"/>
    </xf>
    <xf numFmtId="0" fontId="0" fillId="3" borderId="18" xfId="0" applyFill="1" applyBorder="1" applyAlignment="1">
      <alignment horizontal="center" vertical="center"/>
    </xf>
    <xf numFmtId="0" fontId="0" fillId="3" borderId="32" xfId="0" applyFill="1" applyBorder="1" applyAlignment="1">
      <alignment horizontal="center" vertical="center"/>
    </xf>
    <xf numFmtId="44" fontId="0" fillId="3" borderId="2" xfId="0" applyNumberFormat="1" applyFill="1" applyBorder="1" applyAlignment="1">
      <alignment horizontal="right"/>
    </xf>
    <xf numFmtId="0" fontId="2" fillId="3" borderId="18" xfId="0" applyFont="1" applyFill="1" applyBorder="1" applyAlignment="1">
      <alignment vertical="center"/>
    </xf>
    <xf numFmtId="9" fontId="0" fillId="3" borderId="30" xfId="1" applyNumberFormat="1" applyFont="1" applyFill="1" applyBorder="1" applyAlignment="1" applyProtection="1">
      <alignment horizontal="center" vertical="center"/>
    </xf>
    <xf numFmtId="0" fontId="0" fillId="3" borderId="33" xfId="0" applyFill="1" applyBorder="1" applyAlignment="1">
      <alignment horizontal="center" vertical="center"/>
    </xf>
    <xf numFmtId="0" fontId="2" fillId="3" borderId="19" xfId="0" applyFont="1" applyFill="1" applyBorder="1" applyAlignment="1">
      <alignment vertical="center"/>
    </xf>
    <xf numFmtId="0" fontId="2" fillId="3" borderId="33" xfId="0" applyFont="1" applyFill="1" applyBorder="1" applyAlignment="1">
      <alignment vertical="center"/>
    </xf>
    <xf numFmtId="0" fontId="0" fillId="3" borderId="24" xfId="0" applyFill="1" applyBorder="1" applyAlignment="1">
      <alignment vertical="center"/>
    </xf>
    <xf numFmtId="0" fontId="2" fillId="3" borderId="44" xfId="0" applyFont="1" applyFill="1" applyBorder="1" applyAlignment="1">
      <alignment vertical="center"/>
    </xf>
    <xf numFmtId="0" fontId="2" fillId="3" borderId="38" xfId="0" applyFont="1" applyFill="1" applyBorder="1" applyAlignment="1">
      <alignment vertical="center"/>
    </xf>
    <xf numFmtId="0" fontId="14" fillId="5" borderId="51" xfId="0" applyFont="1" applyFill="1" applyBorder="1"/>
    <xf numFmtId="0" fontId="13" fillId="5" borderId="26" xfId="0" applyFont="1" applyFill="1" applyBorder="1"/>
    <xf numFmtId="0" fontId="13" fillId="5" borderId="52" xfId="0" applyFont="1" applyFill="1" applyBorder="1"/>
    <xf numFmtId="0" fontId="2" fillId="2" borderId="0" xfId="0" applyFont="1" applyFill="1" applyAlignment="1">
      <alignment horizontal="center" vertical="top" wrapText="1"/>
    </xf>
    <xf numFmtId="44" fontId="0" fillId="2" borderId="0" xfId="0" applyNumberFormat="1" applyFill="1" applyAlignment="1">
      <alignment horizontal="center" vertical="top" wrapText="1"/>
    </xf>
    <xf numFmtId="0" fontId="11" fillId="3" borderId="20" xfId="0" applyFont="1" applyFill="1" applyBorder="1" applyAlignment="1">
      <alignment horizontal="centerContinuous" vertical="center" wrapText="1"/>
    </xf>
    <xf numFmtId="0" fontId="4" fillId="3" borderId="21" xfId="0" applyFont="1" applyFill="1" applyBorder="1" applyAlignment="1">
      <alignment horizontal="centerContinuous" vertical="center" wrapText="1"/>
    </xf>
    <xf numFmtId="0" fontId="11" fillId="3" borderId="22" xfId="0" applyFont="1" applyFill="1" applyBorder="1" applyAlignment="1">
      <alignment horizontal="centerContinuous" vertical="center" wrapText="1"/>
    </xf>
    <xf numFmtId="0" fontId="15" fillId="2" borderId="9" xfId="0" applyFont="1" applyFill="1" applyBorder="1" applyAlignment="1">
      <alignment vertical="top" wrapText="1"/>
    </xf>
    <xf numFmtId="0" fontId="10" fillId="2" borderId="9" xfId="0" applyFont="1" applyFill="1" applyBorder="1" applyAlignment="1">
      <alignment vertical="top"/>
    </xf>
    <xf numFmtId="0" fontId="2" fillId="3" borderId="4" xfId="0" applyFont="1" applyFill="1" applyBorder="1"/>
    <xf numFmtId="0" fontId="0" fillId="3" borderId="16" xfId="0" applyFill="1" applyBorder="1" applyAlignment="1">
      <alignment horizontal="center" vertical="center"/>
    </xf>
    <xf numFmtId="0" fontId="0" fillId="3" borderId="5" xfId="0" applyFill="1" applyBorder="1"/>
    <xf numFmtId="0" fontId="15" fillId="2" borderId="0" xfId="0" applyFont="1" applyFill="1" applyAlignment="1">
      <alignment vertical="top"/>
    </xf>
    <xf numFmtId="0" fontId="0" fillId="3" borderId="8" xfId="0" applyFill="1" applyBorder="1"/>
    <xf numFmtId="0" fontId="0" fillId="3" borderId="17" xfId="0" applyFill="1" applyBorder="1" applyAlignment="1">
      <alignment horizontal="center" vertical="center"/>
    </xf>
    <xf numFmtId="44" fontId="0" fillId="3" borderId="35" xfId="1" applyFont="1" applyFill="1" applyBorder="1" applyProtection="1"/>
    <xf numFmtId="0" fontId="2" fillId="3" borderId="6" xfId="0" applyFont="1" applyFill="1" applyBorder="1"/>
    <xf numFmtId="0" fontId="0" fillId="3" borderId="19" xfId="0" applyFill="1" applyBorder="1" applyAlignment="1">
      <alignment horizontal="center" vertical="center"/>
    </xf>
    <xf numFmtId="44" fontId="2" fillId="3" borderId="13" xfId="1" applyFont="1" applyFill="1" applyBorder="1" applyProtection="1"/>
    <xf numFmtId="0" fontId="2" fillId="3" borderId="8" xfId="0" applyFont="1" applyFill="1" applyBorder="1"/>
    <xf numFmtId="44" fontId="2" fillId="3" borderId="35" xfId="0" applyNumberFormat="1" applyFont="1" applyFill="1" applyBorder="1" applyAlignment="1">
      <alignment horizontal="right"/>
    </xf>
    <xf numFmtId="44" fontId="1" fillId="3" borderId="3" xfId="1" applyFont="1" applyFill="1" applyBorder="1" applyAlignment="1" applyProtection="1">
      <alignment horizontal="center" vertical="center"/>
    </xf>
    <xf numFmtId="44" fontId="2" fillId="3" borderId="13" xfId="0" applyNumberFormat="1" applyFont="1" applyFill="1" applyBorder="1" applyAlignment="1">
      <alignment horizontal="right"/>
    </xf>
    <xf numFmtId="44" fontId="0" fillId="3" borderId="36" xfId="1" applyFont="1" applyFill="1" applyBorder="1" applyProtection="1"/>
    <xf numFmtId="9" fontId="0" fillId="3" borderId="23" xfId="0" applyNumberFormat="1" applyFill="1" applyBorder="1" applyAlignment="1">
      <alignment horizontal="right"/>
    </xf>
    <xf numFmtId="44" fontId="0" fillId="3" borderId="27" xfId="0" applyNumberFormat="1" applyFill="1" applyBorder="1" applyAlignment="1">
      <alignment horizontal="right"/>
    </xf>
    <xf numFmtId="0" fontId="8" fillId="3" borderId="55" xfId="0" applyFont="1" applyFill="1" applyBorder="1" applyAlignment="1">
      <alignment horizontal="left"/>
    </xf>
    <xf numFmtId="0" fontId="2" fillId="3" borderId="60" xfId="0" applyFont="1" applyFill="1" applyBorder="1"/>
    <xf numFmtId="0" fontId="2" fillId="3" borderId="61" xfId="0" applyFont="1" applyFill="1" applyBorder="1"/>
    <xf numFmtId="44" fontId="2" fillId="4" borderId="62" xfId="1" applyFont="1" applyFill="1" applyBorder="1" applyProtection="1"/>
    <xf numFmtId="44" fontId="0" fillId="3" borderId="64" xfId="0" applyNumberFormat="1" applyFill="1" applyBorder="1" applyAlignment="1">
      <alignment horizontal="center" vertical="center"/>
    </xf>
    <xf numFmtId="44" fontId="0" fillId="4" borderId="7" xfId="1" applyFont="1" applyFill="1" applyBorder="1" applyProtection="1"/>
    <xf numFmtId="44" fontId="0" fillId="3" borderId="65" xfId="1" applyFont="1" applyFill="1" applyBorder="1" applyProtection="1"/>
    <xf numFmtId="0" fontId="0" fillId="3" borderId="66" xfId="0" applyFill="1" applyBorder="1" applyAlignment="1">
      <alignment horizontal="center" vertical="center"/>
    </xf>
    <xf numFmtId="0" fontId="0" fillId="3" borderId="67" xfId="0" applyFill="1" applyBorder="1" applyAlignment="1">
      <alignment horizontal="center" vertical="center"/>
    </xf>
    <xf numFmtId="44" fontId="0" fillId="3" borderId="17" xfId="0" applyNumberFormat="1" applyFill="1" applyBorder="1" applyAlignment="1">
      <alignment horizontal="center" vertical="center"/>
    </xf>
    <xf numFmtId="44" fontId="0" fillId="3" borderId="68" xfId="1" applyFont="1" applyFill="1" applyBorder="1" applyProtection="1"/>
    <xf numFmtId="0" fontId="2" fillId="3" borderId="19"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4" xfId="0" applyFont="1" applyFill="1" applyBorder="1"/>
    <xf numFmtId="0" fontId="0" fillId="3" borderId="30" xfId="0" applyFill="1" applyBorder="1"/>
    <xf numFmtId="44" fontId="0" fillId="3" borderId="37" xfId="1" applyFont="1" applyFill="1" applyBorder="1" applyProtection="1"/>
    <xf numFmtId="0" fontId="0" fillId="3" borderId="18" xfId="0" applyFill="1" applyBorder="1"/>
    <xf numFmtId="0" fontId="0" fillId="3" borderId="32" xfId="0" applyFill="1" applyBorder="1"/>
    <xf numFmtId="9" fontId="0" fillId="4" borderId="2" xfId="0" applyNumberFormat="1" applyFill="1" applyBorder="1"/>
    <xf numFmtId="9" fontId="0" fillId="3" borderId="12" xfId="0" applyNumberFormat="1" applyFill="1" applyBorder="1"/>
    <xf numFmtId="44" fontId="0" fillId="3" borderId="12" xfId="1" applyFont="1" applyFill="1" applyBorder="1" applyAlignment="1" applyProtection="1">
      <alignment horizontal="right"/>
    </xf>
    <xf numFmtId="0" fontId="2" fillId="3" borderId="19" xfId="0" applyFont="1" applyFill="1" applyBorder="1"/>
    <xf numFmtId="0" fontId="2" fillId="3" borderId="33" xfId="0" applyFont="1" applyFill="1" applyBorder="1"/>
    <xf numFmtId="0" fontId="0" fillId="3" borderId="14" xfId="0" applyFill="1" applyBorder="1"/>
    <xf numFmtId="44" fontId="1" fillId="3" borderId="25" xfId="1" applyFont="1" applyFill="1" applyBorder="1" applyAlignment="1" applyProtection="1">
      <alignment horizontal="right"/>
    </xf>
    <xf numFmtId="0" fontId="2" fillId="3" borderId="71" xfId="0" applyFont="1" applyFill="1" applyBorder="1"/>
    <xf numFmtId="0" fontId="2" fillId="3" borderId="43" xfId="0" applyFont="1" applyFill="1" applyBorder="1"/>
    <xf numFmtId="0" fontId="2" fillId="3" borderId="72" xfId="0" applyFont="1" applyFill="1" applyBorder="1"/>
    <xf numFmtId="44" fontId="2" fillId="4" borderId="73" xfId="1" applyFont="1" applyFill="1" applyBorder="1" applyProtection="1"/>
    <xf numFmtId="44" fontId="2" fillId="3" borderId="22" xfId="1" applyFont="1" applyFill="1" applyBorder="1" applyProtection="1"/>
    <xf numFmtId="0" fontId="9" fillId="2" borderId="0" xfId="0" applyFont="1" applyFill="1" applyAlignment="1">
      <alignment horizontal="right"/>
    </xf>
    <xf numFmtId="9" fontId="9" fillId="2" borderId="0" xfId="0" applyNumberFormat="1" applyFont="1" applyFill="1" applyAlignment="1">
      <alignment horizontal="right"/>
    </xf>
    <xf numFmtId="10" fontId="0" fillId="2" borderId="0" xfId="0" applyNumberFormat="1" applyFill="1"/>
    <xf numFmtId="0" fontId="9" fillId="2" borderId="0" xfId="0" applyFont="1" applyFill="1"/>
    <xf numFmtId="9" fontId="0" fillId="2" borderId="0" xfId="0" applyNumberFormat="1" applyFill="1"/>
    <xf numFmtId="44" fontId="2" fillId="8" borderId="42" xfId="0" applyNumberFormat="1" applyFont="1" applyFill="1" applyBorder="1" applyAlignment="1" applyProtection="1">
      <alignment horizontal="center" vertical="center"/>
      <protection locked="0"/>
    </xf>
    <xf numFmtId="44" fontId="2" fillId="8" borderId="43" xfId="1" applyFont="1" applyFill="1" applyBorder="1" applyAlignment="1" applyProtection="1">
      <alignment horizontal="center" vertical="center"/>
      <protection locked="0"/>
    </xf>
    <xf numFmtId="10" fontId="2" fillId="8" borderId="43" xfId="1" applyNumberFormat="1" applyFont="1" applyFill="1" applyBorder="1" applyAlignment="1" applyProtection="1">
      <alignment horizontal="center" vertical="center"/>
      <protection locked="0"/>
    </xf>
    <xf numFmtId="44" fontId="0" fillId="8" borderId="54" xfId="1" applyFont="1" applyFill="1" applyBorder="1" applyProtection="1">
      <protection locked="0"/>
    </xf>
    <xf numFmtId="0" fontId="0" fillId="3" borderId="31" xfId="0" applyFill="1" applyBorder="1" applyAlignment="1">
      <alignment vertical="center"/>
    </xf>
    <xf numFmtId="0" fontId="2" fillId="3" borderId="74" xfId="0" applyFont="1" applyFill="1" applyBorder="1" applyAlignment="1">
      <alignment vertical="center"/>
    </xf>
    <xf numFmtId="44" fontId="2" fillId="7" borderId="27" xfId="1" applyFont="1" applyFill="1" applyBorder="1" applyProtection="1"/>
    <xf numFmtId="44" fontId="0" fillId="7" borderId="27" xfId="1" applyFont="1" applyFill="1" applyBorder="1" applyProtection="1"/>
    <xf numFmtId="44" fontId="0" fillId="7" borderId="2" xfId="1" applyFont="1" applyFill="1" applyBorder="1" applyProtection="1"/>
    <xf numFmtId="44" fontId="2" fillId="7" borderId="3" xfId="1" applyFont="1" applyFill="1" applyBorder="1" applyProtection="1"/>
    <xf numFmtId="44" fontId="0" fillId="7" borderId="23" xfId="1" applyFont="1" applyFill="1" applyBorder="1" applyProtection="1"/>
    <xf numFmtId="44" fontId="0" fillId="7" borderId="2" xfId="0" applyNumberFormat="1" applyFill="1" applyBorder="1" applyAlignment="1">
      <alignment horizontal="right"/>
    </xf>
    <xf numFmtId="9" fontId="0" fillId="7" borderId="2" xfId="0" applyNumberFormat="1" applyFill="1" applyBorder="1" applyAlignment="1">
      <alignment horizontal="right"/>
    </xf>
    <xf numFmtId="44" fontId="1" fillId="7" borderId="36" xfId="1" applyFont="1" applyFill="1" applyBorder="1" applyAlignment="1" applyProtection="1">
      <alignment horizontal="right"/>
    </xf>
    <xf numFmtId="44" fontId="2" fillId="7" borderId="39" xfId="1" applyFont="1" applyFill="1" applyBorder="1" applyProtection="1"/>
    <xf numFmtId="44" fontId="0" fillId="3" borderId="75" xfId="1" applyFont="1" applyFill="1" applyBorder="1" applyAlignment="1" applyProtection="1">
      <alignment horizontal="right"/>
    </xf>
    <xf numFmtId="44" fontId="0" fillId="8" borderId="69" xfId="1" applyFont="1" applyFill="1" applyBorder="1" applyProtection="1">
      <protection locked="0"/>
    </xf>
    <xf numFmtId="44" fontId="2" fillId="4" borderId="13" xfId="1" applyFont="1" applyFill="1" applyBorder="1" applyProtection="1"/>
    <xf numFmtId="44" fontId="2" fillId="8" borderId="28" xfId="1" applyFont="1" applyFill="1" applyBorder="1" applyAlignment="1" applyProtection="1">
      <alignment horizontal="center" vertical="center"/>
      <protection locked="0"/>
    </xf>
    <xf numFmtId="44" fontId="2" fillId="8" borderId="42" xfId="1" applyFont="1" applyFill="1" applyBorder="1" applyAlignment="1" applyProtection="1">
      <alignment horizontal="center" vertical="center"/>
      <protection locked="0"/>
    </xf>
    <xf numFmtId="44" fontId="2" fillId="8" borderId="44" xfId="1" applyFont="1" applyFill="1" applyBorder="1" applyAlignment="1" applyProtection="1">
      <alignment horizontal="center" vertical="center"/>
      <protection locked="0"/>
    </xf>
    <xf numFmtId="165" fontId="2" fillId="8" borderId="70" xfId="1" applyNumberFormat="1" applyFont="1" applyFill="1" applyBorder="1" applyAlignment="1" applyProtection="1">
      <alignment horizontal="center" vertical="center"/>
      <protection locked="0"/>
    </xf>
    <xf numFmtId="9" fontId="2" fillId="8" borderId="20" xfId="1" applyNumberFormat="1" applyFont="1" applyFill="1" applyBorder="1" applyAlignment="1" applyProtection="1">
      <alignment horizontal="center" vertical="center"/>
      <protection locked="0"/>
    </xf>
    <xf numFmtId="9" fontId="2" fillId="8" borderId="43" xfId="1" applyNumberFormat="1" applyFont="1" applyFill="1" applyBorder="1" applyAlignment="1" applyProtection="1">
      <alignment horizontal="center" vertical="center"/>
      <protection locked="0"/>
    </xf>
    <xf numFmtId="44" fontId="2" fillId="8" borderId="63" xfId="1" applyFont="1" applyFill="1" applyBorder="1" applyProtection="1">
      <protection locked="0"/>
    </xf>
    <xf numFmtId="44" fontId="2" fillId="8" borderId="53" xfId="1" applyFont="1" applyFill="1" applyBorder="1" applyProtection="1">
      <protection locked="0"/>
    </xf>
    <xf numFmtId="0" fontId="0" fillId="3" borderId="64" xfId="0" applyFill="1" applyBorder="1" applyAlignment="1">
      <alignment horizontal="center" vertical="center"/>
    </xf>
    <xf numFmtId="44" fontId="0" fillId="3" borderId="18" xfId="1" applyFont="1" applyFill="1" applyBorder="1" applyAlignment="1">
      <alignment vertical="center"/>
    </xf>
    <xf numFmtId="0" fontId="7" fillId="3" borderId="20" xfId="0" applyFont="1" applyFill="1" applyBorder="1" applyAlignment="1">
      <alignment horizontal="center"/>
    </xf>
    <xf numFmtId="0" fontId="7" fillId="3" borderId="21" xfId="0" applyFont="1" applyFill="1" applyBorder="1" applyAlignment="1">
      <alignment horizontal="center"/>
    </xf>
    <xf numFmtId="0" fontId="7" fillId="3" borderId="22" xfId="0" applyFont="1" applyFill="1" applyBorder="1" applyAlignment="1">
      <alignment horizont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22" xfId="0" applyFont="1" applyFill="1" applyBorder="1" applyAlignment="1">
      <alignment horizontal="center"/>
    </xf>
    <xf numFmtId="0" fontId="2" fillId="7" borderId="49"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58"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44" fontId="2" fillId="8" borderId="1" xfId="1" applyFont="1" applyFill="1" applyBorder="1" applyAlignment="1" applyProtection="1">
      <alignment horizontal="center" vertical="center"/>
      <protection locked="0"/>
    </xf>
    <xf numFmtId="44" fontId="2" fillId="8" borderId="51" xfId="1" applyFont="1" applyFill="1" applyBorder="1" applyAlignment="1" applyProtection="1">
      <alignment horizontal="center" vertical="center"/>
      <protection locked="0"/>
    </xf>
  </cellXfs>
  <cellStyles count="3">
    <cellStyle name="Hiperłącze" xfId="2" builtinId="8"/>
    <cellStyle name="Normalny" xfId="0" builtinId="0"/>
    <cellStyle name="Walutowy" xfId="1" builtinId="4"/>
  </cellStyles>
  <dxfs count="10">
    <dxf>
      <fill>
        <patternFill>
          <bgColor rgb="FFFF0000"/>
        </patternFill>
      </fill>
    </dxf>
    <dxf>
      <fill>
        <patternFill>
          <bgColor rgb="FFFF0000"/>
        </patternFill>
      </fill>
    </dxf>
    <dxf>
      <fill>
        <patternFill>
          <bgColor theme="0" tint="-0.14996795556505021"/>
        </patternFill>
      </fill>
    </dxf>
    <dxf>
      <fill>
        <patternFill>
          <bgColor theme="9" tint="0.59996337778862885"/>
        </patternFill>
      </fill>
    </dxf>
    <dxf>
      <fill>
        <patternFill>
          <bgColor rgb="FFF79BA2"/>
        </patternFill>
      </fill>
    </dxf>
    <dxf>
      <fill>
        <patternFill>
          <bgColor rgb="FFFF0000"/>
        </patternFill>
      </fill>
    </dxf>
    <dxf>
      <fill>
        <patternFill>
          <bgColor rgb="FFFF0000"/>
        </patternFill>
      </fill>
    </dxf>
    <dxf>
      <fill>
        <patternFill>
          <bgColor theme="0" tint="-0.14996795556505021"/>
        </patternFill>
      </fill>
    </dxf>
    <dxf>
      <fill>
        <patternFill>
          <bgColor theme="9" tint="0.59996337778862885"/>
        </patternFill>
      </fill>
    </dxf>
    <dxf>
      <fill>
        <patternFill>
          <bgColor rgb="FFF79BA2"/>
        </patternFill>
      </fill>
    </dxf>
  </dxfs>
  <tableStyles count="0" defaultTableStyle="TableStyleMedium2" defaultPivotStyle="PivotStyleLight16"/>
  <colors>
    <mruColors>
      <color rgb="FFF79BA2"/>
      <color rgb="FFFF5050"/>
      <color rgb="FFF7B0AB"/>
      <color rgb="FFF0655A"/>
      <color rgb="FFFF3300"/>
      <color rgb="FFF5878F"/>
      <color rgb="FFDBDA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olbi.pl" TargetMode="External"/><Relationship Id="rId2" Type="http://schemas.openxmlformats.org/officeDocument/2006/relationships/image" Target="../media/image1.png"/><Relationship Id="rId1" Type="http://schemas.openxmlformats.org/officeDocument/2006/relationships/hyperlink" Target="http://www.polbi.pl/" TargetMode="Externa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http://www.polbi.pl/" TargetMode="External"/><Relationship Id="rId5"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hyperlink" Target="http://www.polbi.pl/" TargetMode="External"/><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18</xdr:col>
      <xdr:colOff>323850</xdr:colOff>
      <xdr:row>14</xdr:row>
      <xdr:rowOff>180975</xdr:rowOff>
    </xdr:to>
    <xdr:sp macro="" textlink="">
      <xdr:nvSpPr>
        <xdr:cNvPr id="2" name="pole tekstowe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6000750" y="295275"/>
          <a:ext cx="5295900" cy="2552700"/>
        </a:xfrm>
        <a:prstGeom prst="rect">
          <a:avLst/>
        </a:prstGeom>
        <a:solidFill>
          <a:schemeClr val="accent1">
            <a:lumMod val="40000"/>
            <a:lumOff val="60000"/>
          </a:schemeClr>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t>Kalkulator wynagrodzeń 2022 </a:t>
          </a:r>
          <a:r>
            <a:rPr lang="pl-PL" sz="2000" b="1" baseline="30000"/>
            <a:t>©</a:t>
          </a:r>
        </a:p>
        <a:p>
          <a:pPr algn="ctr"/>
          <a:r>
            <a:rPr lang="pl-PL" sz="1600" b="1"/>
            <a:t>(dla</a:t>
          </a:r>
          <a:r>
            <a:rPr lang="pl-PL" sz="1600" b="1" baseline="0"/>
            <a:t> umów o pracę i zlecenie)</a:t>
          </a:r>
          <a:endParaRPr lang="pl-PL" sz="1600" b="1"/>
        </a:p>
        <a:p>
          <a:endParaRPr lang="pl-PL" sz="1100"/>
        </a:p>
        <a:p>
          <a:pPr algn="ctr"/>
          <a:r>
            <a:rPr lang="pl-PL" sz="1200" b="1"/>
            <a:t>Wersja: 3.0 (od lipca 2022 roku)</a:t>
          </a:r>
        </a:p>
        <a:p>
          <a:pPr algn="ctr"/>
          <a:endParaRPr lang="pl-PL" sz="1200" b="1"/>
        </a:p>
        <a:p>
          <a:pPr algn="ctr"/>
          <a:endParaRPr lang="pl-PL" sz="400" b="1"/>
        </a:p>
        <a:p>
          <a:pPr algn="ctr"/>
          <a:r>
            <a:rPr lang="pl-PL" sz="1400" b="1" i="1"/>
            <a:t>Zawsze najnowsze</a:t>
          </a:r>
          <a:r>
            <a:rPr lang="pl-PL" sz="1400" b="1" i="1" baseline="0"/>
            <a:t> wersje znajdziesz na stronie: </a:t>
          </a:r>
          <a:r>
            <a:rPr lang="pl-PL" sz="1400" b="1" i="1" u="sng" baseline="0"/>
            <a:t>www.polbi.pl</a:t>
          </a:r>
        </a:p>
        <a:p>
          <a:pPr algn="ctr"/>
          <a:r>
            <a:rPr lang="pl-PL" sz="1100" b="1" i="1" u="none" baseline="0"/>
            <a:t>(u dołu w stopce strony pozycja: "Bezpłatne kalkulatory wynagrodzeń")</a:t>
          </a:r>
        </a:p>
        <a:p>
          <a:endParaRPr lang="pl-PL" sz="1100"/>
        </a:p>
        <a:p>
          <a:endParaRPr lang="pl-PL" sz="1400"/>
        </a:p>
        <a:p>
          <a:r>
            <a:rPr lang="pl-PL" sz="1400" b="1">
              <a:solidFill>
                <a:schemeClr val="dk1"/>
              </a:solidFill>
              <a:effectLst/>
              <a:latin typeface="+mn-lt"/>
              <a:ea typeface="+mn-ea"/>
              <a:cs typeface="+mn-cs"/>
            </a:rPr>
            <a:t>Autor:      Maciej Derwisz</a:t>
          </a:r>
          <a:endParaRPr lang="pl-PL" sz="1400" b="1">
            <a:effectLst/>
          </a:endParaRPr>
        </a:p>
        <a:p>
          <a:r>
            <a:rPr lang="pl-PL" sz="1400" b="1">
              <a:solidFill>
                <a:schemeClr val="dk1"/>
              </a:solidFill>
              <a:effectLst/>
              <a:latin typeface="+mn-lt"/>
              <a:ea typeface="+mn-ea"/>
              <a:cs typeface="+mn-cs"/>
            </a:rPr>
            <a:t>Kontakt:  maciej.derwisz@gmail.com</a:t>
          </a:r>
          <a:endParaRPr lang="pl-PL" sz="1400" b="1">
            <a:effectLst/>
          </a:endParaRPr>
        </a:p>
        <a:p>
          <a:endParaRPr lang="pl-PL" sz="1100"/>
        </a:p>
      </xdr:txBody>
    </xdr:sp>
    <xdr:clientData/>
  </xdr:twoCellAnchor>
  <xdr:twoCellAnchor>
    <xdr:from>
      <xdr:col>14</xdr:col>
      <xdr:colOff>352424</xdr:colOff>
      <xdr:row>16</xdr:row>
      <xdr:rowOff>38096</xdr:rowOff>
    </xdr:from>
    <xdr:to>
      <xdr:col>28</xdr:col>
      <xdr:colOff>238424</xdr:colOff>
      <xdr:row>51</xdr:row>
      <xdr:rowOff>38099</xdr:rowOff>
    </xdr:to>
    <xdr:grpSp>
      <xdr:nvGrpSpPr>
        <xdr:cNvPr id="4" name="Grupa 3">
          <a:extLst>
            <a:ext uri="{FF2B5EF4-FFF2-40B4-BE49-F238E27FC236}">
              <a16:creationId xmlns:a16="http://schemas.microsoft.com/office/drawing/2014/main" id="{00000000-0008-0000-0000-000004000000}"/>
            </a:ext>
          </a:extLst>
        </xdr:cNvPr>
        <xdr:cNvGrpSpPr/>
      </xdr:nvGrpSpPr>
      <xdr:grpSpPr>
        <a:xfrm>
          <a:off x="8886824" y="3086096"/>
          <a:ext cx="8420400" cy="6667503"/>
          <a:chOff x="8743949" y="3114673"/>
          <a:chExt cx="8420400" cy="6667503"/>
        </a:xfrm>
      </xdr:grpSpPr>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8743949" y="3114673"/>
            <a:ext cx="8420400" cy="6667503"/>
          </a:xfrm>
          <a:prstGeom prst="rect">
            <a:avLst/>
          </a:prstGeom>
          <a:solidFill>
            <a:schemeClr val="accent6">
              <a:lumMod val="40000"/>
              <a:lumOff val="60000"/>
            </a:schemeClr>
          </a:solidFill>
          <a:ln w="3810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l-PL" sz="1200" b="1" u="sng"/>
          </a:p>
          <a:p>
            <a:pPr algn="ctr"/>
            <a:r>
              <a:rPr lang="pl-PL" sz="1200" b="1" u="sng"/>
              <a:t>Informacja</a:t>
            </a:r>
          </a:p>
          <a:p>
            <a:endParaRPr lang="pl-PL" sz="1100"/>
          </a:p>
          <a:p>
            <a:r>
              <a:rPr lang="pl-PL" sz="1100"/>
              <a:t>	Autor</a:t>
            </a:r>
            <a:r>
              <a:rPr lang="pl-PL" sz="1100" baseline="0"/>
              <a:t> kalkulatora (Maciej Derwisz) dołożył wszelkich starań by stworzyć program, który pomoże nam Wszystkim w codziennej pracy w zakresie wyliczania wynagrodzeń pracowników etatowych  i zleceniobiorców według nowych, niestety bardzo skomplikowanych zasad wprowadzonych przepisami Polskiego Ładu.</a:t>
            </a:r>
          </a:p>
          <a:p>
            <a:endParaRPr lang="pl-PL" sz="1100" baseline="0"/>
          </a:p>
          <a:p>
            <a:r>
              <a:rPr lang="pl-PL" sz="1100" baseline="0"/>
              <a:t>	</a:t>
            </a:r>
            <a:r>
              <a:rPr lang="pl-PL" sz="1100" u="sng" baseline="0"/>
              <a:t>Kalkulator jest produktem bezpłatnym</a:t>
            </a:r>
            <a:r>
              <a:rPr lang="pl-PL" sz="1100" baseline="0"/>
              <a:t>. Drugiego takiego na rynku w chwili obecnej nie ma i nie należy się spodziewać, że kiedykolwiek powstanie. Przedsięwzięcie to zajęło bowiem kolosalną liczbę godzin pracy.</a:t>
            </a:r>
          </a:p>
          <a:p>
            <a:endParaRPr lang="pl-PL" sz="1100" baseline="0"/>
          </a:p>
          <a:p>
            <a:r>
              <a:rPr lang="pl-PL" sz="1100"/>
              <a:t>	Jeżeli jednak uważają</a:t>
            </a:r>
            <a:r>
              <a:rPr lang="pl-PL" sz="1100" baseline="0"/>
              <a:t> Państwo, że kalkulator jest dla Państwa przydatny, spełnia założone funkcję i poprawia chociaż trochę Wam nastrój w tych ciężkich czasach, a jednocześnie chcieliby Państwo umożliwić prace nad jego dalszym ulepszeniem  i dostosowaniem do przewidywanych zmian, to autor zwraca się z miłą prośbą o </a:t>
            </a:r>
            <a:r>
              <a:rPr lang="pl-PL" sz="1100" u="sng" baseline="0"/>
              <a:t>dobrowolną wpłatę drobnej, dowolnej kwoty</a:t>
            </a:r>
            <a:r>
              <a:rPr lang="pl-PL" sz="1100" u="none" baseline="0"/>
              <a:t> </a:t>
            </a:r>
            <a:r>
              <a:rPr lang="pl-PL" sz="1100" baseline="0"/>
              <a:t>na konto prowadzone w Alior banku na nazwisko Maciej Derwisz o numerze:</a:t>
            </a:r>
          </a:p>
          <a:p>
            <a:endParaRPr lang="pl-PL" sz="1100" baseline="0"/>
          </a:p>
          <a:p>
            <a:pPr algn="ctr"/>
            <a:r>
              <a:rPr lang="pl-PL" sz="1800" b="1" i="0">
                <a:solidFill>
                  <a:schemeClr val="dk1"/>
                </a:solidFill>
                <a:effectLst/>
                <a:latin typeface="+mn-lt"/>
                <a:ea typeface="+mn-ea"/>
                <a:cs typeface="+mn-cs"/>
              </a:rPr>
              <a:t>67 2490 0005 0000 4000 7646 5099</a:t>
            </a:r>
            <a:endParaRPr lang="pl-PL" sz="1800" b="1" baseline="0"/>
          </a:p>
          <a:p>
            <a:endParaRPr lang="pl-PL" sz="1100" baseline="0"/>
          </a:p>
          <a:p>
            <a:r>
              <a:rPr lang="pl-PL" sz="1100" baseline="0"/>
              <a:t>	</a:t>
            </a:r>
            <a:r>
              <a:rPr lang="pl-PL" sz="1100" u="sng" baseline="0"/>
              <a:t>Fakturę</a:t>
            </a:r>
            <a:r>
              <a:rPr lang="pl-PL" sz="1100" baseline="0"/>
              <a:t> na ewentualnie wpłaconą przez Państwa kwotę można otrzymać po uprzednim kontakcie mailowym podając </a:t>
            </a:r>
            <a:r>
              <a:rPr lang="pl-PL" sz="1100" u="sng" baseline="0"/>
              <a:t>dane firmowe konieczne</a:t>
            </a:r>
            <a:r>
              <a:rPr lang="pl-PL" sz="1100" u="none" baseline="0"/>
              <a:t> </a:t>
            </a:r>
            <a:r>
              <a:rPr lang="pl-PL" sz="1100" baseline="0"/>
              <a:t>do jej wystawienia na adres:</a:t>
            </a:r>
          </a:p>
          <a:p>
            <a:r>
              <a:rPr lang="pl-PL" sz="1100" baseline="0"/>
              <a:t>			</a:t>
            </a:r>
          </a:p>
          <a:p>
            <a:pPr algn="ctr"/>
            <a:r>
              <a:rPr lang="pl-PL" sz="1400" b="1" baseline="0"/>
              <a:t>maciej.derwisz@gmail.com </a:t>
            </a:r>
          </a:p>
          <a:p>
            <a:endParaRPr lang="pl-PL" sz="1100" baseline="0"/>
          </a:p>
          <a:p>
            <a:r>
              <a:rPr lang="pl-PL" sz="1100" baseline="0"/>
              <a:t>	Bardzo proszę również o podanie swojego adresu mailowego, na który będą Państwo otrzymywać informację o postępie prac i ulepszeniach. </a:t>
            </a:r>
            <a:r>
              <a:rPr lang="pl-PL" sz="1100" u="sng" baseline="0"/>
              <a:t>Proszę również o zapoznanie się z prawami autorskimi, warunkami użytkowania programu i możliwością jego błędnego działania w informacjach zawartych na dole tej strony</a:t>
            </a:r>
            <a:r>
              <a:rPr lang="pl-PL" sz="1100" baseline="0"/>
              <a:t>.</a:t>
            </a:r>
          </a:p>
          <a:p>
            <a:endParaRPr lang="pl-PL" sz="1100" baseline="0"/>
          </a:p>
          <a:p>
            <a:endParaRPr lang="pl-PL" sz="1100" baseline="0"/>
          </a:p>
          <a:p>
            <a:r>
              <a:rPr lang="pl-PL" sz="1100" baseline="0"/>
              <a:t>	Wpłacone kwoty umożliwią dalsze prace nad rozbudową kalkulatora, w tym m. in.:</a:t>
            </a:r>
          </a:p>
          <a:p>
            <a:r>
              <a:rPr lang="pl-PL" sz="1100" baseline="0"/>
              <a:t>1. symulację roczną wynagrodzeń w ramach umowy o pracę wraz z porównawczym rozliczeniem rocznym,</a:t>
            </a:r>
          </a:p>
          <a:p>
            <a:r>
              <a:rPr lang="pl-PL" sz="1100" baseline="0"/>
              <a:t>2. uwzględnienie w kalkulatorze wspólnego opodatkowania małżonków,</a:t>
            </a:r>
          </a:p>
          <a:p>
            <a:r>
              <a:rPr lang="pl-PL" sz="1100" baseline="0"/>
              <a:t>3. dołożenie składników pozapłacowych do wyliczeń w ramach kalkulatora,</a:t>
            </a:r>
          </a:p>
          <a:p>
            <a:r>
              <a:rPr lang="pl-PL" sz="1100" baseline="0"/>
              <a:t>4. uwzględnienie świadczeń chorobowych w wyliczeniach kalkulatora,</a:t>
            </a:r>
          </a:p>
          <a:p>
            <a:r>
              <a:rPr lang="pl-PL" sz="1100" baseline="0"/>
              <a:t>5. Łatwiejszy tryb obsługi wyliczeń kwot od netto do brutto.</a:t>
            </a:r>
          </a:p>
          <a:p>
            <a:endParaRPr lang="pl-PL" sz="1100" baseline="0"/>
          </a:p>
          <a:p>
            <a:pPr algn="l"/>
            <a:r>
              <a:rPr lang="pl-PL" sz="1100" baseline="0"/>
              <a:t>				Bardzo dziękuję, że skorzystali Państwo z mojego kalkulatora! </a:t>
            </a:r>
          </a:p>
          <a:p>
            <a:pPr algn="l"/>
            <a:r>
              <a:rPr lang="pl-PL" sz="1100" baseline="0"/>
              <a:t>				               	                  Maciej Derwisz</a:t>
            </a:r>
            <a:endParaRPr lang="pl-PL" sz="1100"/>
          </a:p>
        </xdr:txBody>
      </xdr:sp>
      <xdr:pic>
        <xdr:nvPicPr>
          <xdr:cNvPr id="6" name="Obraz 5" descr="JAK UŁATWIĆ DZIECKU ADAPTACJĘ W ŻŁOBKU - Zespół Żłobków m.st. Warszawy">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78150" y="5543550"/>
            <a:ext cx="590550" cy="5905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200025</xdr:colOff>
      <xdr:row>16</xdr:row>
      <xdr:rowOff>47624</xdr:rowOff>
    </xdr:from>
    <xdr:to>
      <xdr:col>14</xdr:col>
      <xdr:colOff>86025</xdr:colOff>
      <xdr:row>51</xdr:row>
      <xdr:rowOff>38100</xdr:rowOff>
    </xdr:to>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200025" y="3095624"/>
          <a:ext cx="8420400" cy="6657976"/>
        </a:xfrm>
        <a:prstGeom prst="rect">
          <a:avLst/>
        </a:prstGeom>
        <a:solidFill>
          <a:srgbClr val="F7B0AB"/>
        </a:solidFill>
        <a:ln w="38100" cmpd="sng">
          <a:solidFill>
            <a:srgbClr val="F79B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Informacja o prawach autorskich</a:t>
          </a:r>
        </a:p>
        <a:p>
          <a:pPr algn="ctr"/>
          <a:endParaRPr lang="pl-PL" sz="1200" b="1" u="sng"/>
        </a:p>
        <a:p>
          <a:r>
            <a:rPr lang="pl-PL" sz="1100" b="0" u="none"/>
            <a:t>"Kalkulator wynagrodzeń 2022</a:t>
          </a:r>
          <a:r>
            <a:rPr lang="pl-PL" sz="1100" b="0" u="none" baseline="30000"/>
            <a:t>©</a:t>
          </a:r>
          <a:r>
            <a:rPr lang="pl-PL" sz="1100" b="0" u="none"/>
            <a:t>" stanowi własność autora Macieja Derwisza i jest objęty wszelkimi prawami autorskimi stąd wynikającymi</a:t>
          </a:r>
          <a:r>
            <a:rPr lang="pl-PL" sz="1100" b="0" u="none" baseline="0"/>
            <a:t>. </a:t>
          </a:r>
        </a:p>
        <a:p>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100" b="0" u="none" baseline="0"/>
            <a:t>podlega z mocy prawa</a:t>
          </a:r>
          <a:r>
            <a:rPr lang="pl-PL" sz="1050" b="0" i="0">
              <a:solidFill>
                <a:schemeClr val="dk1"/>
              </a:solidFill>
              <a:effectLst/>
              <a:latin typeface="+mn-lt"/>
              <a:ea typeface="+mn-ea"/>
              <a:cs typeface="+mn-cs"/>
            </a:rPr>
            <a:t> ochronie zgodnie z „Ustawą o prawie autorskim i prawach pokrewnych” z dnia 4 lutego 1994 r. (tekst ujednolicony:</a:t>
          </a:r>
          <a:r>
            <a:rPr lang="pl-PL" sz="1050" b="0" i="0" baseline="0">
              <a:solidFill>
                <a:schemeClr val="dk1"/>
              </a:solidFill>
              <a:effectLst/>
              <a:latin typeface="+mn-lt"/>
              <a:ea typeface="+mn-ea"/>
              <a:cs typeface="+mn-cs"/>
            </a:rPr>
            <a:t> Dz. U. z 2021 r. poz. 1062)</a:t>
          </a:r>
          <a:endParaRPr lang="pl-PL" sz="1050" b="0" i="0">
            <a:solidFill>
              <a:schemeClr val="dk1"/>
            </a:solidFill>
            <a:effectLst/>
            <a:latin typeface="+mn-lt"/>
            <a:ea typeface="+mn-ea"/>
            <a:cs typeface="+mn-cs"/>
          </a:endParaRPr>
        </a:p>
        <a:p>
          <a:r>
            <a:rPr lang="pl-PL" sz="1050" b="0" i="0">
              <a:solidFill>
                <a:schemeClr val="dk1"/>
              </a:solidFill>
              <a:effectLst/>
              <a:latin typeface="+mn-lt"/>
              <a:ea typeface="+mn-ea"/>
              <a:cs typeface="+mn-cs"/>
            </a:rPr>
            <a:t>Wszelkie zmiany treści </a:t>
          </a:r>
          <a:r>
            <a:rPr lang="pl-PL" sz="1050" b="0">
              <a:solidFill>
                <a:schemeClr val="dk1"/>
              </a:solidFill>
              <a:effectLst/>
              <a:latin typeface="+mn-lt"/>
              <a:ea typeface="+mn-ea"/>
              <a:cs typeface="+mn-cs"/>
            </a:rPr>
            <a:t>"Kalkulatora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a:t>
          </a:r>
          <a:r>
            <a:rPr lang="pl-PL" sz="1050" b="0" i="0">
              <a:solidFill>
                <a:schemeClr val="dk1"/>
              </a:solidFill>
              <a:effectLst/>
              <a:latin typeface="+mn-lt"/>
              <a:ea typeface="+mn-ea"/>
              <a:cs typeface="+mn-cs"/>
            </a:rPr>
            <a:t>, formuł wyliczeniowych, prezentacji danych i wszelka</a:t>
          </a:r>
          <a:r>
            <a:rPr lang="pl-PL" sz="1050" b="0" i="0" baseline="0">
              <a:solidFill>
                <a:schemeClr val="dk1"/>
              </a:solidFill>
              <a:effectLst/>
              <a:latin typeface="+mn-lt"/>
              <a:ea typeface="+mn-ea"/>
              <a:cs typeface="+mn-cs"/>
            </a:rPr>
            <a:t> inna ingerencja</a:t>
          </a:r>
          <a:r>
            <a:rPr lang="pl-PL" sz="1050" b="0" i="0">
              <a:solidFill>
                <a:schemeClr val="dk1"/>
              </a:solidFill>
              <a:effectLst/>
              <a:latin typeface="+mn-lt"/>
              <a:ea typeface="+mn-ea"/>
              <a:cs typeface="+mn-cs"/>
            </a:rPr>
            <a:t> naruszająca jego spójność</a:t>
          </a:r>
          <a:r>
            <a:rPr lang="pl-PL" sz="1050" b="0" i="0" baseline="0">
              <a:solidFill>
                <a:schemeClr val="dk1"/>
              </a:solidFill>
              <a:effectLst/>
              <a:latin typeface="+mn-lt"/>
              <a:ea typeface="+mn-ea"/>
              <a:cs typeface="+mn-cs"/>
            </a:rPr>
            <a:t> algorytmiczną i logiczną, </a:t>
          </a:r>
          <a:r>
            <a:rPr lang="pl-PL" sz="1050" b="0" i="0">
              <a:solidFill>
                <a:schemeClr val="dk1"/>
              </a:solidFill>
              <a:effectLst/>
              <a:latin typeface="+mn-lt"/>
              <a:ea typeface="+mn-ea"/>
              <a:cs typeface="+mn-cs"/>
            </a:rPr>
            <a:t>bez zgody autora są zabronione.</a:t>
          </a:r>
        </a:p>
        <a:p>
          <a:r>
            <a:rPr lang="pl-PL" sz="1050" b="0" i="0">
              <a:solidFill>
                <a:schemeClr val="dk1"/>
              </a:solidFill>
              <a:effectLst/>
              <a:latin typeface="+mn-lt"/>
              <a:ea typeface="+mn-ea"/>
              <a:cs typeface="+mn-cs"/>
            </a:rPr>
            <a:t>Kalkulator może być używany jako program</a:t>
          </a:r>
          <a:r>
            <a:rPr lang="pl-PL" sz="1050" b="0" i="0" baseline="0">
              <a:solidFill>
                <a:schemeClr val="dk1"/>
              </a:solidFill>
              <a:effectLst/>
              <a:latin typeface="+mn-lt"/>
              <a:ea typeface="+mn-ea"/>
              <a:cs typeface="+mn-cs"/>
            </a:rPr>
            <a:t> pomocniczy w ramach pracy służb kadrowo - płacowych w przedsiębiorstwie jako pomoc w wykonywaniu codziennych, typowych obowiązków. </a:t>
          </a:r>
        </a:p>
        <a:p>
          <a:r>
            <a:rPr lang="pl-PL" sz="1050" b="0" i="0" u="none" baseline="0">
              <a:solidFill>
                <a:schemeClr val="dk1"/>
              </a:solidFill>
              <a:effectLst/>
              <a:latin typeface="+mn-lt"/>
              <a:ea typeface="+mn-ea"/>
              <a:cs typeface="+mn-cs"/>
            </a:rPr>
            <a:t>Sprzedaż </a:t>
          </a:r>
          <a:r>
            <a:rPr lang="pl-PL" sz="1050" b="0" u="none">
              <a:solidFill>
                <a:schemeClr val="dk1"/>
              </a:solidFill>
              <a:effectLst/>
              <a:latin typeface="+mn-lt"/>
              <a:ea typeface="+mn-ea"/>
              <a:cs typeface="+mn-cs"/>
            </a:rPr>
            <a:t>"Kalkulator wynagrodzeń 2022</a:t>
          </a:r>
          <a:r>
            <a:rPr lang="pl-PL" sz="1050" b="0" u="none" baseline="30000">
              <a:solidFill>
                <a:schemeClr val="dk1"/>
              </a:solidFill>
              <a:effectLst/>
              <a:latin typeface="+mn-lt"/>
              <a:ea typeface="+mn-ea"/>
              <a:cs typeface="+mn-cs"/>
            </a:rPr>
            <a:t>©</a:t>
          </a:r>
          <a:r>
            <a:rPr lang="pl-PL" sz="1050" b="0" u="none">
              <a:solidFill>
                <a:schemeClr val="dk1"/>
              </a:solidFill>
              <a:effectLst/>
              <a:latin typeface="+mn-lt"/>
              <a:ea typeface="+mn-ea"/>
              <a:cs typeface="+mn-cs"/>
            </a:rPr>
            <a:t>" </a:t>
          </a:r>
          <a:r>
            <a:rPr lang="pl-PL" sz="1050" b="0" i="0" u="none" baseline="0">
              <a:solidFill>
                <a:schemeClr val="dk1"/>
              </a:solidFill>
              <a:effectLst/>
              <a:latin typeface="+mn-lt"/>
              <a:ea typeface="+mn-ea"/>
              <a:cs typeface="+mn-cs"/>
            </a:rPr>
            <a:t> lub jego dalsze odpłatne udostępnianie bez zgody autora są </a:t>
          </a:r>
          <a:r>
            <a:rPr lang="pl-PL" sz="1050" b="0" i="0" u="sng" baseline="0">
              <a:solidFill>
                <a:schemeClr val="dk1"/>
              </a:solidFill>
              <a:effectLst/>
              <a:latin typeface="+mn-lt"/>
              <a:ea typeface="+mn-ea"/>
              <a:cs typeface="+mn-cs"/>
            </a:rPr>
            <a:t>bezwzględnie zabronione</a:t>
          </a:r>
          <a:r>
            <a:rPr lang="pl-PL" sz="1050" b="0" i="0" u="none" baseline="0">
              <a:solidFill>
                <a:schemeClr val="dk1"/>
              </a:solidFill>
              <a:effectLst/>
              <a:latin typeface="+mn-lt"/>
              <a:ea typeface="+mn-ea"/>
              <a:cs typeface="+mn-cs"/>
            </a:rPr>
            <a:t>.</a:t>
          </a:r>
        </a:p>
        <a:p>
          <a:r>
            <a:rPr lang="pl-PL" sz="1050" b="0" i="0" baseline="0">
              <a:solidFill>
                <a:schemeClr val="dk1"/>
              </a:solidFill>
              <a:effectLst/>
              <a:latin typeface="+mn-lt"/>
              <a:ea typeface="+mn-ea"/>
              <a:cs typeface="+mn-cs"/>
            </a:rPr>
            <a:t>Wszelkie inne znaki towarowe i prawa autorskie oraz sam program Excel w ramach pakietu Microsoft Office 365, przy pomocy którego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050" b="0" i="0" baseline="0">
              <a:solidFill>
                <a:schemeClr val="dk1"/>
              </a:solidFill>
              <a:effectLst/>
              <a:latin typeface="+mn-lt"/>
              <a:ea typeface="+mn-ea"/>
              <a:cs typeface="+mn-cs"/>
            </a:rPr>
            <a:t>został wykonany są własnością ich właściciela firmy </a:t>
          </a:r>
          <a:r>
            <a:rPr lang="pl-PL" sz="1050" b="0" i="0">
              <a:solidFill>
                <a:schemeClr val="dk1"/>
              </a:solidFill>
              <a:effectLst/>
              <a:latin typeface="+mn-lt"/>
              <a:ea typeface="+mn-ea"/>
              <a:cs typeface="+mn-cs"/>
            </a:rPr>
            <a:t>© 2006 Microsoft Corporation</a:t>
          </a:r>
          <a:r>
            <a:rPr lang="pl-PL" sz="1050" b="0" i="0" baseline="0">
              <a:solidFill>
                <a:schemeClr val="dk1"/>
              </a:solidFill>
              <a:effectLst/>
              <a:latin typeface="+mn-lt"/>
              <a:ea typeface="+mn-ea"/>
              <a:cs typeface="+mn-cs"/>
            </a:rPr>
            <a:t> i podlegają oddzielnej ochronie prawnej.</a:t>
          </a:r>
        </a:p>
        <a:p>
          <a:endParaRPr lang="pl-PL" sz="1050" b="0" i="0" baseline="0">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endParaRPr lang="pl-PL" sz="1050" b="0" i="0" u="sng">
            <a:solidFill>
              <a:schemeClr val="dk1"/>
            </a:solidFill>
            <a:effectLst/>
            <a:latin typeface="+mn-lt"/>
            <a:ea typeface="+mn-ea"/>
            <a:cs typeface="+mn-cs"/>
          </a:endParaRPr>
        </a:p>
        <a:p>
          <a:pPr algn="ctr"/>
          <a:r>
            <a:rPr lang="pl-PL" sz="1050" b="0" i="0" u="sng">
              <a:solidFill>
                <a:schemeClr val="dk1"/>
              </a:solidFill>
              <a:effectLst/>
              <a:latin typeface="+mn-lt"/>
              <a:ea typeface="+mn-ea"/>
              <a:cs typeface="+mn-cs"/>
            </a:rPr>
            <a:t> </a:t>
          </a:r>
        </a:p>
        <a:p>
          <a:pPr algn="ctr"/>
          <a:endParaRPr lang="pl-PL" sz="1200" b="1" u="sng">
            <a:solidFill>
              <a:schemeClr val="dk1"/>
            </a:solidFill>
            <a:latin typeface="+mn-lt"/>
            <a:ea typeface="+mn-ea"/>
            <a:cs typeface="+mn-cs"/>
          </a:endParaRPr>
        </a:p>
        <a:p>
          <a:pPr algn="ctr"/>
          <a:r>
            <a:rPr lang="pl-PL" sz="1200" b="1" u="sng">
              <a:solidFill>
                <a:schemeClr val="dk1"/>
              </a:solidFill>
              <a:latin typeface="+mn-lt"/>
              <a:ea typeface="+mn-ea"/>
              <a:cs typeface="+mn-cs"/>
            </a:rPr>
            <a:t>Oświadczenie autora o możliwym wadliwym, niezamierzonym działaniu produktu</a:t>
          </a:r>
        </a:p>
        <a:p>
          <a:endParaRPr lang="pl-PL" sz="1050" b="0" i="0" u="none">
            <a:solidFill>
              <a:schemeClr val="dk1"/>
            </a:solidFill>
            <a:effectLst/>
            <a:latin typeface="+mn-lt"/>
            <a:ea typeface="+mn-ea"/>
            <a:cs typeface="+mn-cs"/>
          </a:endParaRPr>
        </a:p>
        <a:p>
          <a:r>
            <a:rPr lang="pl-PL" sz="1050" b="0" i="0" u="none">
              <a:solidFill>
                <a:schemeClr val="dk1"/>
              </a:solidFill>
              <a:effectLst/>
              <a:latin typeface="+mn-lt"/>
              <a:ea typeface="+mn-ea"/>
              <a:cs typeface="+mn-cs"/>
            </a:rPr>
            <a:t>	Autor</a:t>
          </a:r>
          <a:r>
            <a:rPr lang="pl-PL" sz="1050" b="0" i="0" u="none" baseline="0">
              <a:solidFill>
                <a:schemeClr val="dk1"/>
              </a:solidFill>
              <a:effectLst/>
              <a:latin typeface="+mn-lt"/>
              <a:ea typeface="+mn-ea"/>
              <a:cs typeface="+mn-cs"/>
            </a:rPr>
            <a:t> oświadcza, że dołożył wszelkich starań by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był produktem sprawnie</a:t>
          </a:r>
          <a:r>
            <a:rPr lang="pl-PL" sz="1050" b="0" baseline="0">
              <a:solidFill>
                <a:schemeClr val="dk1"/>
              </a:solidFill>
              <a:effectLst/>
              <a:latin typeface="+mn-lt"/>
              <a:ea typeface="+mn-ea"/>
              <a:cs typeface="+mn-cs"/>
            </a:rPr>
            <a:t> i prawidłowo działającym. Biorąc jednak pod uwagę niezwykle skomplikowany system wyliczenia wynagrodzeń, z którym mamy do czynienia obecnie w Polsce, autor nie może wziąć na siebie odpowiedzialności za ewentualne błędy w jego działaniu, które mogłyby się przyczynić do wadliwego jego funkcjonowania. Autor wyraźnie oświadcza, że nie jest w stanie przetestować wszelkich możliwych wariantów związanych z użyciem kalkulatora i tym samym nie może w pełni zagwarantować, że produkt ten działa zawsze poprawnie i jest pozbawiony wad. Autor niniejszym oświadcza, że nie ponosi żadnej odpowiedzialności za ewentualne straty powstałe w wyniku jego jakiegokolwiek użytkowania. </a:t>
          </a:r>
        </a:p>
        <a:p>
          <a:endParaRPr lang="pl-PL" sz="1050" b="0" baseline="0">
            <a:solidFill>
              <a:schemeClr val="dk1"/>
            </a:solidFill>
            <a:effectLst/>
            <a:latin typeface="+mn-lt"/>
            <a:ea typeface="+mn-ea"/>
            <a:cs typeface="+mn-cs"/>
          </a:endParaRPr>
        </a:p>
        <a:p>
          <a:r>
            <a:rPr lang="pl-PL" sz="1050" b="1" baseline="0">
              <a:solidFill>
                <a:schemeClr val="dk1"/>
              </a:solidFill>
              <a:effectLst/>
              <a:latin typeface="+mn-lt"/>
              <a:ea typeface="+mn-ea"/>
              <a:cs typeface="+mn-cs"/>
            </a:rPr>
            <a:t>Jeżeli nie zgadzasz się z tak przedstawionymi założeniami i nie wyrażasz zgody na ewentualne błędne działanie programu to autor prosi o całkowitą rezygnację z jego użytkowania i usunięcie programu z zasobów własnych!</a:t>
          </a:r>
          <a:endParaRPr lang="pl-PL" sz="1050" b="1" i="0" u="none">
            <a:solidFill>
              <a:schemeClr val="dk1"/>
            </a:solidFill>
            <a:effectLst/>
            <a:latin typeface="+mn-lt"/>
            <a:ea typeface="+mn-ea"/>
            <a:cs typeface="+mn-cs"/>
          </a:endParaRPr>
        </a:p>
      </xdr:txBody>
    </xdr:sp>
    <xdr:clientData/>
  </xdr:twoCellAnchor>
  <xdr:twoCellAnchor>
    <xdr:from>
      <xdr:col>19</xdr:col>
      <xdr:colOff>219075</xdr:colOff>
      <xdr:row>133</xdr:row>
      <xdr:rowOff>152400</xdr:rowOff>
    </xdr:from>
    <xdr:to>
      <xdr:col>23</xdr:col>
      <xdr:colOff>133350</xdr:colOff>
      <xdr:row>133</xdr:row>
      <xdr:rowOff>152400</xdr:rowOff>
    </xdr:to>
    <xdr:cxnSp macro="">
      <xdr:nvCxnSpPr>
        <xdr:cNvPr id="16" name="Łącznik prosty 15">
          <a:extLst>
            <a:ext uri="{FF2B5EF4-FFF2-40B4-BE49-F238E27FC236}">
              <a16:creationId xmlns:a16="http://schemas.microsoft.com/office/drawing/2014/main" id="{00000000-0008-0000-0000-000010000000}"/>
            </a:ext>
          </a:extLst>
        </xdr:cNvPr>
        <xdr:cNvCxnSpPr/>
      </xdr:nvCxnSpPr>
      <xdr:spPr>
        <a:xfrm>
          <a:off x="11801475" y="25488900"/>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17369</xdr:colOff>
      <xdr:row>4</xdr:row>
      <xdr:rowOff>27843</xdr:rowOff>
    </xdr:from>
    <xdr:to>
      <xdr:col>7</xdr:col>
      <xdr:colOff>265019</xdr:colOff>
      <xdr:row>11</xdr:row>
      <xdr:rowOff>161177</xdr:rowOff>
    </xdr:to>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rot="1813511">
          <a:off x="1846169" y="789843"/>
          <a:ext cx="2686050" cy="146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i="1">
              <a:latin typeface="Courier New" panose="02070309020205020404" pitchFamily="49" charset="0"/>
              <a:cs typeface="Courier New" panose="02070309020205020404" pitchFamily="49" charset="0"/>
            </a:rPr>
            <a:t>Uwaga!</a:t>
          </a:r>
        </a:p>
        <a:p>
          <a:pPr algn="ctr"/>
          <a:r>
            <a:rPr lang="pl-PL" sz="1100" i="1">
              <a:latin typeface="Courier New" panose="02070309020205020404" pitchFamily="49" charset="0"/>
              <a:cs typeface="Courier New" panose="02070309020205020404" pitchFamily="49" charset="0"/>
            </a:rPr>
            <a:t>Zapoznaj się z prawami</a:t>
          </a:r>
          <a:r>
            <a:rPr lang="pl-PL" sz="1100" i="1" baseline="0">
              <a:latin typeface="Courier New" panose="02070309020205020404" pitchFamily="49" charset="0"/>
              <a:cs typeface="Courier New" panose="02070309020205020404" pitchFamily="49" charset="0"/>
            </a:rPr>
            <a:t> autorskimi, warunkami użytkowania programu oraz z możliwością jego błędnego działania.</a:t>
          </a:r>
          <a:endParaRPr lang="pl-PL" sz="1100" i="1">
            <a:latin typeface="Courier New" panose="02070309020205020404" pitchFamily="49" charset="0"/>
            <a:cs typeface="Courier New" panose="02070309020205020404" pitchFamily="49" charset="0"/>
          </a:endParaRPr>
        </a:p>
      </xdr:txBody>
    </xdr:sp>
    <xdr:clientData/>
  </xdr:twoCellAnchor>
  <xdr:twoCellAnchor editAs="oneCell">
    <xdr:from>
      <xdr:col>15</xdr:col>
      <xdr:colOff>476249</xdr:colOff>
      <xdr:row>12</xdr:row>
      <xdr:rowOff>161925</xdr:rowOff>
    </xdr:from>
    <xdr:to>
      <xdr:col>18</xdr:col>
      <xdr:colOff>161924</xdr:colOff>
      <xdr:row>14</xdr:row>
      <xdr:rowOff>53531</xdr:rowOff>
    </xdr:to>
    <xdr:pic>
      <xdr:nvPicPr>
        <xdr:cNvPr id="19" name="Obraz 18" descr="logo">
          <a:hlinkClick xmlns:r="http://schemas.openxmlformats.org/officeDocument/2006/relationships" r:id="rId3"/>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620249" y="2447925"/>
          <a:ext cx="1514475" cy="27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123825</xdr:colOff>
      <xdr:row>37</xdr:row>
      <xdr:rowOff>95249</xdr:rowOff>
    </xdr:from>
    <xdr:to>
      <xdr:col>9</xdr:col>
      <xdr:colOff>38100</xdr:colOff>
      <xdr:row>37</xdr:row>
      <xdr:rowOff>95249</xdr:rowOff>
    </xdr:to>
    <xdr:cxnSp macro="">
      <xdr:nvCxnSpPr>
        <xdr:cNvPr id="21" name="Łącznik prosty 20">
          <a:extLst>
            <a:ext uri="{FF2B5EF4-FFF2-40B4-BE49-F238E27FC236}">
              <a16:creationId xmlns:a16="http://schemas.microsoft.com/office/drawing/2014/main" id="{00000000-0008-0000-0000-000015000000}"/>
            </a:ext>
          </a:extLst>
        </xdr:cNvPr>
        <xdr:cNvCxnSpPr/>
      </xdr:nvCxnSpPr>
      <xdr:spPr>
        <a:xfrm>
          <a:off x="3171825" y="7143749"/>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40</xdr:row>
      <xdr:rowOff>161924</xdr:rowOff>
    </xdr:from>
    <xdr:to>
      <xdr:col>11</xdr:col>
      <xdr:colOff>533400</xdr:colOff>
      <xdr:row>48</xdr:row>
      <xdr:rowOff>47625</xdr:rowOff>
    </xdr:to>
    <xdr:sp macro="" textlink="">
      <xdr:nvSpPr>
        <xdr:cNvPr id="2" name="pole tekstowe 1">
          <a:extLst>
            <a:ext uri="{FF2B5EF4-FFF2-40B4-BE49-F238E27FC236}">
              <a16:creationId xmlns:a16="http://schemas.microsoft.com/office/drawing/2014/main" id="{00000000-0008-0000-0100-000002000000}"/>
            </a:ext>
          </a:extLst>
        </xdr:cNvPr>
        <xdr:cNvSpPr txBox="1"/>
      </xdr:nvSpPr>
      <xdr:spPr>
        <a:xfrm>
          <a:off x="7077075" y="8353424"/>
          <a:ext cx="8782050" cy="1647826"/>
        </a:xfrm>
        <a:prstGeom prst="rect">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0800000" scaled="1"/>
          <a:tileRect/>
        </a:gra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r>
            <a:rPr lang="pl-PL" sz="1100"/>
            <a:t>	W wypadku gdyby Państwo załuważyli</a:t>
          </a:r>
          <a:r>
            <a:rPr lang="pl-PL" sz="1100" baseline="0"/>
            <a:t> błędy w działaniu programu, mieli uwagi co do jego działania lub pomysły na jego usprawnienie to autor programu bardzo prosi o zgłaszanie wszelkich uwag na adres mailowy:</a:t>
          </a:r>
        </a:p>
        <a:p>
          <a:endParaRPr lang="pl-PL" sz="1100" baseline="0"/>
        </a:p>
        <a:p>
          <a:pPr algn="ctr"/>
          <a:r>
            <a:rPr lang="pl-PL" sz="1400" b="1" baseline="0"/>
            <a:t>maciej.derwisz@gmail.com</a:t>
          </a:r>
        </a:p>
        <a:p>
          <a:endParaRPr lang="pl-PL" sz="1100" baseline="0"/>
        </a:p>
        <a:p>
          <a:r>
            <a:rPr lang="pl-PL" sz="1100" baseline="0"/>
            <a:t>						Serdecznie dziękuję</a:t>
          </a:r>
        </a:p>
        <a:p>
          <a:r>
            <a:rPr lang="pl-PL" sz="1100" baseline="0"/>
            <a:t>						    Maciej Derwisz</a:t>
          </a:r>
          <a:endParaRPr lang="pl-P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39</xdr:row>
      <xdr:rowOff>133349</xdr:rowOff>
    </xdr:from>
    <xdr:to>
      <xdr:col>10</xdr:col>
      <xdr:colOff>514350</xdr:colOff>
      <xdr:row>47</xdr:row>
      <xdr:rowOff>28575</xdr:rowOff>
    </xdr:to>
    <xdr:sp macro="" textlink="">
      <xdr:nvSpPr>
        <xdr:cNvPr id="2" name="pole tekstowe 1">
          <a:extLst>
            <a:ext uri="{FF2B5EF4-FFF2-40B4-BE49-F238E27FC236}">
              <a16:creationId xmlns:a16="http://schemas.microsoft.com/office/drawing/2014/main" id="{7F1A2721-8EDD-4792-8838-96317028AE1B}"/>
            </a:ext>
          </a:extLst>
        </xdr:cNvPr>
        <xdr:cNvSpPr txBox="1"/>
      </xdr:nvSpPr>
      <xdr:spPr>
        <a:xfrm>
          <a:off x="7991475" y="8162924"/>
          <a:ext cx="4572000" cy="1571626"/>
        </a:xfrm>
        <a:prstGeom prst="rect">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0800000" scaled="1"/>
          <a:tileRect/>
        </a:gra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r>
            <a:rPr lang="pl-PL" sz="1100"/>
            <a:t>W wypadku gdyby Państwo załuważyli</a:t>
          </a:r>
          <a:r>
            <a:rPr lang="pl-PL" sz="1100" baseline="0"/>
            <a:t> błędy w działaniu programu, mieli uwagi co do jego działania lub pomysły na jego usprawnienie to autor programu bardzo prosi o zgłaszanie wszelkich uwag na adres mailowy:</a:t>
          </a:r>
        </a:p>
        <a:p>
          <a:endParaRPr lang="pl-PL" sz="1100" baseline="0"/>
        </a:p>
        <a:p>
          <a:pPr algn="ctr"/>
          <a:r>
            <a:rPr lang="pl-PL" sz="1400" b="1" baseline="0"/>
            <a:t>maciej.derwisz@gmail.com</a:t>
          </a:r>
        </a:p>
        <a:p>
          <a:endParaRPr lang="pl-PL" sz="1100" baseline="0"/>
        </a:p>
        <a:p>
          <a:r>
            <a:rPr lang="pl-PL" sz="1100" baseline="0"/>
            <a:t>						Serdecznie dziękuję</a:t>
          </a:r>
        </a:p>
        <a:p>
          <a:r>
            <a:rPr lang="pl-PL" sz="1100" baseline="0"/>
            <a:t>						    Maciej Derwisz</a:t>
          </a:r>
          <a:endParaRPr lang="pl-P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18</xdr:col>
      <xdr:colOff>323850</xdr:colOff>
      <xdr:row>14</xdr:row>
      <xdr:rowOff>180975</xdr:rowOff>
    </xdr:to>
    <xdr:sp macro="" textlink="">
      <xdr:nvSpPr>
        <xdr:cNvPr id="2" name="pole tekstowe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000750" y="295275"/>
          <a:ext cx="5295900" cy="2552700"/>
        </a:xfrm>
        <a:prstGeom prst="rect">
          <a:avLst/>
        </a:prstGeom>
        <a:solidFill>
          <a:schemeClr val="accent1">
            <a:lumMod val="40000"/>
            <a:lumOff val="60000"/>
          </a:schemeClr>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t>Kalkulator wynagrodzeń 2022 </a:t>
          </a:r>
          <a:r>
            <a:rPr lang="pl-PL" sz="2000" b="1" baseline="30000"/>
            <a:t>©</a:t>
          </a:r>
        </a:p>
        <a:p>
          <a:pPr algn="ctr"/>
          <a:r>
            <a:rPr lang="pl-PL" sz="1600" b="1"/>
            <a:t>(dla</a:t>
          </a:r>
          <a:r>
            <a:rPr lang="pl-PL" sz="1600" b="1" baseline="0"/>
            <a:t> umów o pracę)</a:t>
          </a:r>
          <a:endParaRPr lang="pl-PL" sz="1600" b="1"/>
        </a:p>
        <a:p>
          <a:endParaRPr lang="pl-PL" sz="1100"/>
        </a:p>
        <a:p>
          <a:pPr algn="ctr"/>
          <a:r>
            <a:rPr lang="pl-PL" sz="1200" b="1"/>
            <a:t>Wersja: 3.0</a:t>
          </a:r>
          <a:r>
            <a:rPr lang="pl-PL" sz="1200" b="1" baseline="0"/>
            <a:t> (od lipca 2022 roku)</a:t>
          </a:r>
          <a:endParaRPr lang="pl-PL" sz="1200" b="1"/>
        </a:p>
        <a:p>
          <a:pPr algn="ctr"/>
          <a:endParaRPr lang="pl-PL" sz="1200" b="1"/>
        </a:p>
        <a:p>
          <a:pPr algn="ctr"/>
          <a:endParaRPr lang="pl-PL" sz="400" b="1"/>
        </a:p>
        <a:p>
          <a:pPr algn="ctr"/>
          <a:r>
            <a:rPr lang="pl-PL" sz="1200" b="1" i="1"/>
            <a:t>Zawsze najnowsze</a:t>
          </a:r>
          <a:r>
            <a:rPr lang="pl-PL" sz="1200" b="1" i="1" baseline="0"/>
            <a:t> wersje znajdziesz na stronie: </a:t>
          </a:r>
          <a:r>
            <a:rPr lang="pl-PL" sz="1200" b="1" i="1" u="sng" baseline="0"/>
            <a:t>www.polbi.pl</a:t>
          </a:r>
        </a:p>
        <a:p>
          <a:pPr algn="ctr"/>
          <a:r>
            <a:rPr lang="pl-PL" sz="1100" b="1" i="1" u="none" baseline="0"/>
            <a:t>(u dołu w stopce strony pozycja: "Bezpłatne kalkulatory wynagrodzeń")</a:t>
          </a:r>
        </a:p>
        <a:p>
          <a:endParaRPr lang="pl-PL" sz="1100"/>
        </a:p>
        <a:p>
          <a:endParaRPr lang="pl-PL" sz="1400"/>
        </a:p>
        <a:p>
          <a:r>
            <a:rPr lang="pl-PL" sz="1400" b="1">
              <a:solidFill>
                <a:schemeClr val="dk1"/>
              </a:solidFill>
              <a:effectLst/>
              <a:latin typeface="+mn-lt"/>
              <a:ea typeface="+mn-ea"/>
              <a:cs typeface="+mn-cs"/>
            </a:rPr>
            <a:t>Autor:      Maciej Derwisz</a:t>
          </a:r>
          <a:endParaRPr lang="pl-PL" sz="1400" b="1">
            <a:effectLst/>
          </a:endParaRPr>
        </a:p>
        <a:p>
          <a:r>
            <a:rPr lang="pl-PL" sz="1400" b="1">
              <a:solidFill>
                <a:schemeClr val="dk1"/>
              </a:solidFill>
              <a:effectLst/>
              <a:latin typeface="+mn-lt"/>
              <a:ea typeface="+mn-ea"/>
              <a:cs typeface="+mn-cs"/>
            </a:rPr>
            <a:t>Kontakt:  maciej.derwisz@gmail.com</a:t>
          </a:r>
          <a:endParaRPr lang="pl-PL" sz="1400" b="1">
            <a:effectLst/>
          </a:endParaRPr>
        </a:p>
        <a:p>
          <a:endParaRPr lang="pl-PL" sz="1100"/>
        </a:p>
      </xdr:txBody>
    </xdr:sp>
    <xdr:clientData/>
  </xdr:twoCellAnchor>
  <xdr:twoCellAnchor>
    <xdr:from>
      <xdr:col>0</xdr:col>
      <xdr:colOff>190500</xdr:colOff>
      <xdr:row>16</xdr:row>
      <xdr:rowOff>38097</xdr:rowOff>
    </xdr:from>
    <xdr:to>
      <xdr:col>14</xdr:col>
      <xdr:colOff>76200</xdr:colOff>
      <xdr:row>107</xdr:row>
      <xdr:rowOff>133351</xdr:rowOff>
    </xdr:to>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90500" y="3086097"/>
          <a:ext cx="8420100" cy="17430754"/>
        </a:xfrm>
        <a:prstGeom prst="rect">
          <a:avLst/>
        </a:prstGeom>
        <a:solidFill>
          <a:schemeClr val="accent4">
            <a:lumMod val="20000"/>
            <a:lumOff val="80000"/>
          </a:schemeClr>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l-PL" sz="1200" b="1" u="sng"/>
        </a:p>
        <a:p>
          <a:pPr algn="ctr"/>
          <a:r>
            <a:rPr lang="pl-PL" sz="1200" b="1" u="sng"/>
            <a:t>Opis funkcji i możliwości "Kalkulatora wynagrodzeń 2022"</a:t>
          </a:r>
        </a:p>
        <a:p>
          <a:endParaRPr lang="pl-PL" sz="1100"/>
        </a:p>
        <a:p>
          <a:r>
            <a:rPr lang="pl-PL" sz="1100"/>
            <a:t>	</a:t>
          </a:r>
          <a:r>
            <a:rPr lang="pl-PL" sz="1100">
              <a:solidFill>
                <a:schemeClr val="dk1"/>
              </a:solidFill>
              <a:effectLst/>
              <a:latin typeface="+mn-lt"/>
              <a:ea typeface="+mn-ea"/>
              <a:cs typeface="+mn-cs"/>
            </a:rPr>
            <a:t>Od</a:t>
          </a:r>
          <a:r>
            <a:rPr lang="pl-PL" sz="1100" baseline="0">
              <a:solidFill>
                <a:schemeClr val="dk1"/>
              </a:solidFill>
              <a:effectLst/>
              <a:latin typeface="+mn-lt"/>
              <a:ea typeface="+mn-ea"/>
              <a:cs typeface="+mn-cs"/>
            </a:rPr>
            <a:t> lipca 2022 roku zmieniły się, poraz kolejny, kryteria związane z wyliczeniami list płac osób zatrudnionych na umowę o pracę. Reforma Polskiego Ładu 2.0 wprowadziła kolejne "usprawnienia" w zakresie wyliczania wynagrodzeń w 2022 roku.</a:t>
          </a:r>
          <a:r>
            <a:rPr lang="pl-PL" sz="1100" baseline="0"/>
            <a:t>	</a:t>
          </a:r>
        </a:p>
        <a:p>
          <a:r>
            <a:rPr lang="pl-PL" sz="1100" baseline="0"/>
            <a:t>	"Kalkulator wynagrodzeń 2022" jest w miarę prostym narzędziem, które ma na celu pomóc wszystkim osobom zajmujących się wyliczeniami płacowymi pracowników etatowych w trakcie sporządzania list płac począwszy od lipca 2022 roku. Oczywiście nie należy go traktować jako programu kadrowo-płacowego. Jego rolą jest jedynie m. in. wspomaganie procesu sporządzania list płac i ich późniejszą weryfikację, wykorzystanie dla obliczeń "na szybko" przy nowo zatrudnianych osobach czy symulacja kilku wypłat w trakcie jednego miesiąca. Można go używać również do szacowania łącznych kosztów pracodawcy  przy zatrudnianiu pracowników. Istnieje możliwość by przy użyciu odpowiednich narzędzi Excel'a kalkulator mógł dokonywać obliczeń od kwoty netto do brutto (instrukcję jak w łatwy i prosty sposób można to wykonać załączam w odrębnej ramce w tym arkuszu). </a:t>
          </a:r>
          <a:r>
            <a:rPr lang="pl-PL" sz="1100"/>
            <a:t>	</a:t>
          </a:r>
        </a:p>
        <a:p>
          <a:r>
            <a:rPr lang="pl-PL" sz="1100"/>
            <a:t>	Kalkulator wylicza miesięczne wynagrodzenie netto pracowników zatrudnionych na umowę o pracę. Istnieje możliwość wyliczenia wynagrodzenia brutto (patrz ramka obok).</a:t>
          </a:r>
          <a:endParaRPr lang="pl-PL" sz="1100" baseline="0"/>
        </a:p>
        <a:p>
          <a:endParaRPr lang="pl-PL" sz="1100" baseline="0"/>
        </a:p>
        <a:p>
          <a:endParaRPr lang="pl-PL" sz="1100" baseline="0"/>
        </a:p>
        <a:p>
          <a:r>
            <a:rPr lang="pl-PL" sz="1100" b="1" u="none" baseline="0"/>
            <a:t>W ramach możliwości, parametrów i funkcji kalkulatora można omówić:</a:t>
          </a:r>
        </a:p>
        <a:p>
          <a:endParaRPr lang="pl-PL" sz="1100" baseline="0"/>
        </a:p>
        <a:p>
          <a:r>
            <a:rPr lang="pl-PL" sz="1100" u="sng" baseline="0"/>
            <a:t>Kolory w polach kalkulatora</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kolory w kalkulatorze mają charakter pomocniczo - informacyjny,</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pola edytowalne przewidziane do wprowadzania danych oznaczone są </a:t>
          </a:r>
          <a:r>
            <a:rPr lang="pl-PL" sz="1100" baseline="0">
              <a:solidFill>
                <a:schemeClr val="accent6">
                  <a:lumMod val="75000"/>
                </a:schemeClr>
              </a:solidFill>
              <a:effectLst/>
              <a:latin typeface="+mn-lt"/>
              <a:ea typeface="+mn-ea"/>
              <a:cs typeface="+mn-cs"/>
            </a:rPr>
            <a:t>kolorem zielonym </a:t>
          </a:r>
          <a:r>
            <a:rPr lang="pl-PL" sz="1100" baseline="0">
              <a:solidFill>
                <a:schemeClr val="dk1"/>
              </a:solidFill>
              <a:effectLst/>
              <a:latin typeface="+mn-lt"/>
              <a:ea typeface="+mn-ea"/>
              <a:cs typeface="+mn-cs"/>
            </a:rPr>
            <a:t>(również pola list wyboru parametrów) - pozostałe pola są zablokowane i nie można w nich dokonywać edycji danych czy formuł,</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trakcie popełnienia błędu przewidzianego przez program, kalkulator oznaczy błędne pole </a:t>
          </a:r>
          <a:r>
            <a:rPr lang="pl-PL" sz="1100" baseline="0">
              <a:solidFill>
                <a:srgbClr val="FF0000"/>
              </a:solidFill>
              <a:effectLst/>
              <a:latin typeface="+mn-lt"/>
              <a:ea typeface="+mn-ea"/>
              <a:cs typeface="+mn-cs"/>
            </a:rPr>
            <a:t>kolorem krwistoczerwonym </a:t>
          </a:r>
          <a:r>
            <a:rPr lang="pl-PL" sz="1100" baseline="0">
              <a:solidFill>
                <a:schemeClr val="dk1"/>
              </a:solidFill>
              <a:effectLst/>
              <a:latin typeface="+mn-lt"/>
              <a:ea typeface="+mn-ea"/>
              <a:cs typeface="+mn-cs"/>
            </a:rPr>
            <a:t>- należy natychmiast poprawić błąd bowiem program nie będzie wyliczał danych prawidłowo,</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odrębnych polach pod wyliczonymi kwotami netto przygotowano informację o różnicy w wyliczeniu kwoty wynagrodzenia netto między rokiem 2021 a 2022. W sytuacji korzystnej (2022&gt;2021) program automatycznie oznaczy to pole </a:t>
          </a:r>
          <a:r>
            <a:rPr lang="pl-PL" sz="1100" baseline="0">
              <a:solidFill>
                <a:srgbClr val="92D050"/>
              </a:solidFill>
              <a:effectLst/>
              <a:latin typeface="+mn-lt"/>
              <a:ea typeface="+mn-ea"/>
              <a:cs typeface="+mn-cs"/>
            </a:rPr>
            <a:t>kolorem zielonym</a:t>
          </a:r>
          <a:r>
            <a:rPr lang="pl-PL" sz="1100" baseline="0">
              <a:solidFill>
                <a:schemeClr val="dk1"/>
              </a:solidFill>
              <a:effectLst/>
              <a:latin typeface="+mn-lt"/>
              <a:ea typeface="+mn-ea"/>
              <a:cs typeface="+mn-cs"/>
            </a:rPr>
            <a:t>, dla niekorzystnej (2022&lt;2021) </a:t>
          </a:r>
          <a:r>
            <a:rPr lang="pl-PL" sz="1100" baseline="0">
              <a:solidFill>
                <a:srgbClr val="FF3300"/>
              </a:solidFill>
              <a:effectLst/>
              <a:latin typeface="+mn-lt"/>
              <a:ea typeface="+mn-ea"/>
              <a:cs typeface="+mn-cs"/>
            </a:rPr>
            <a:t>kolorem czerwonym </a:t>
          </a:r>
          <a:r>
            <a:rPr lang="pl-PL" sz="1100" baseline="0">
              <a:solidFill>
                <a:schemeClr val="dk1"/>
              </a:solidFill>
              <a:effectLst/>
              <a:latin typeface="+mn-lt"/>
              <a:ea typeface="+mn-ea"/>
              <a:cs typeface="+mn-cs"/>
            </a:rPr>
            <a:t>a dla neutralnej (2021=2022) </a:t>
          </a:r>
          <a:r>
            <a:rPr lang="pl-PL" sz="1100" baseline="0">
              <a:solidFill>
                <a:schemeClr val="bg1">
                  <a:lumMod val="65000"/>
                </a:schemeClr>
              </a:solidFill>
              <a:effectLst/>
              <a:latin typeface="+mn-lt"/>
              <a:ea typeface="+mn-ea"/>
              <a:cs typeface="+mn-cs"/>
            </a:rPr>
            <a:t>kolorem szarym</a:t>
          </a:r>
          <a:r>
            <a:rPr lang="pl-PL" sz="1100" baseline="0">
              <a:solidFill>
                <a:schemeClr val="dk1"/>
              </a:solidFill>
              <a:effectLst/>
              <a:latin typeface="+mn-lt"/>
              <a:ea typeface="+mn-ea"/>
              <a:cs typeface="+mn-cs"/>
            </a:rPr>
            <a:t>,</a:t>
          </a:r>
          <a:endParaRPr lang="pl-PL" sz="1100" baseline="0"/>
        </a:p>
        <a:p>
          <a:r>
            <a:rPr lang="pl-PL" sz="1100" u="sng" baseline="0"/>
            <a:t>KUP i kwota wolna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możliwy jest </a:t>
          </a:r>
          <a:r>
            <a:rPr lang="pl-PL" sz="1100" baseline="0"/>
            <a:t>niezależny manualny wybór KUP (250 zł,300 zł lub 0 zł) i kwoty zmniejszającej podatek (300 zł lub 0 zł),</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wartości dla KUP i kwoty wolnej wybiera się z listy co zapobiega błędom piśmiennym,</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kalkulator zgłasza błąd oznaczając pola kolorem czerwonym w wypadku błędnego wielokrotnego przyporządkowania KUP i kwoty wolnej do kilku wypłat,</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Ubezpieczenie zdrowotne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składka ubezpieczenia zdrowotnego w roku 2022 jest liczona w oparciu o algorytmy dla roku 2021,</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składki ubezpieczenia zdrowotnego, zarówno dla roku 2021 jak i roku 2022 są na bieżąco monitorowane tak, by nie przekroczyły wartości podatku dochodowego wyliczanego dla aktualnych danych z 2022 roku, ale przy zastosowaniu algorytmów wyliczeniowych roku poprzedniego,</a:t>
          </a:r>
        </a:p>
        <a:p>
          <a:r>
            <a:rPr lang="pl-PL" sz="1100" u="sng"/>
            <a:t>Ubezpieczenia</a:t>
          </a:r>
          <a:r>
            <a:rPr lang="pl-PL" sz="1100" u="sng" baseline="0"/>
            <a:t> społeczne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możliwość wprowadzanie sumy dotychczasowych podstaw wyliczenia ubezpieczenia emerytalno - rentowego pracownika (kolumna D "Narastająco od początku 2022 roku") - co ma na celu uwzględnienie ewentualnego przekroczenia limitu tejże podstawy, który dla roku 2022 wynosi 177.660 zł. Program automatycznie skoryguje wtedy podstawę naliczania składek emerytalno rentowych (oczywiście w następstwie również wartość samych składek) tak by nie przekroczyć kwoty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radzi sobie oczywiście w sytuacji kiedy to bieżący miesiąc jest właśnie miesiącem przekroczenia limitu - składki są liczone jedynie z podstawy ograniczonej do wartości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oczywiście jeżeli bieżący miesiąc jest miesiącem, w którym limit już został już przekroczony w poprzednich okresach to składki emerytalna i rentowa są zerowane,</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Kwota zmniejszająca podatek</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odliczanie kwoty zmniejszającej podatek można wyłączyć w odrębnym polu (kolumna C "Parametry i limity"), np. w sytuacji niezłożenia czy wycofania przez pracownika oświadczenia PIT2 o poborze tej kwoty, </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Podatek dochodowy od osób fizycznych (PIT)</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podatek dochodowy wylicza się automatycznie i odrębnie wg parametrów dla roku 2021 i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podatek automatycznie dobierając odpowiednią stawkę 12% (17%) lub 32%,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również podatek w miesiącu przekroczenia progu i zmiany stawki z 12% (17%) na 32%,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Powyższe wyliczenia oparte o zróżnicowaniu stawek będą działały również w systemie ciągłości narastającej wynagrodzeń od początku roku - wymaga to jednak wprowadzenia wartości dochodu podlegającego opodatkowaniu do zeszłego miesiąca. W celu wprowadzenia wspomnianych dotychczasowych dochodów narastająco od początku roku podlegających opodatkowaniu udostępniono osobne pole (kolumna D "Narastająco od początku 2022 roku"),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sytuacji kiedy bieżący okres jest miesiącem przekroczenia progu podatkowego przyjęto, iż w polu stawki będzie wyświetlać się umowne oznaczenie w postaci połączonych stawek "12% / 32%",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podatku dochodowego można wyłączyć w osobnym polu (kolumna C "Parametry i limity"), np. w sytuacji złożenia przez pracownika PIT zero,</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Zaliczka na podatek dochodowy od osób fizycznych</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zaliczka na podatek dochodowy od osób fizycznych PIT jest wyliczana odrębnie według odpowiednich zasad dla roku 2021 (tu jest pomniejszana o składkę ubezpieczenia zdrowotnego odliczaną od podatku ograniczoną do wysokości podatku dochodowego od osób fizycznych) i dla roku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PPK pracodawcy i pracownika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wyliczenie i uwzględnienie przy ustalaniu listy płac kwot przekazywanych w ramach PPK, zarówno dla pracodawcy jak i dla pracownika,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pracownika koniecznym jest wybranie odpowiednie wartości stawki PPK z listy lub wybranie polecenia "Brak" (kolumna C "Parametry i limity"). Program automatycznie wyliczy wartość PPK pracownika i potrąci ją w wynagrodzeniu netto,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pracodawcy zrezygnowano jednak z automatyki wyliczeń w związku z tym, iż PPK pracodawcy staje się przychodem pracownika dopiero w miesiącu przekazania składek przez pracodawcę do ZUS (najczęściej jest to miesiąc poprzedni, w którym to pracownik mógł osiągnąć inną wartość wynagrodzenia). Kwotę PPK pracodawcy należy zatem wprowadzić ręcznie. [Jednak aby wspomóc ten "ręczny tryb" w nowej wersji kalkulatora planuje się wprowadzić osobne pole o charakterze informacyjnym, które jedynie będzie podpowiadać ile by wynosiła składka PPK pracodawcy od kwoty bieżącego przychodu. Należy jeszcze raz podkreślić, że pole to będzie miało jedynie charakter informacyjny, nie będzie brane pod uwagę przy wyliczeniach a dopiero ręczne, odrębne wprowadzenie kwoty spowoduje, że będzie ona uznawana za przychód.],</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Koszty funduszy (FP i FGŚP) pracodawcy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automatyczne wyliczanie kosztów Funduszu Pracy i Fundusz Gwarantowanych Świadczeń Pracowniczych, bądź też ograniczenie ich wyliczania. W celu zaprzestania wyliczania jednego bądź obu funduszów przygotowano odrębne pola (kolumna C w tabeli "Narzutu kosztów pracodawcy"),</a:t>
          </a:r>
        </a:p>
        <a:p>
          <a:pPr marL="0" marR="0" lvl="0" indent="0" defTabSz="914400" eaLnBrk="1" fontAlgn="auto" latinLnBrk="0" hangingPunct="1">
            <a:lnSpc>
              <a:spcPct val="100000"/>
            </a:lnSpc>
            <a:spcBef>
              <a:spcPts val="0"/>
            </a:spcBef>
            <a:spcAft>
              <a:spcPts val="0"/>
            </a:spcAft>
            <a:buClrTx/>
            <a:buSzTx/>
            <a:buFontTx/>
            <a:buNone/>
            <a:tabLst/>
            <a:defRPr/>
          </a:pPr>
          <a:r>
            <a:rPr lang="pl-PL" u="sng">
              <a:effectLst/>
            </a:rPr>
            <a:t>Ubezpieczenie wypadkowe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ubezpieczenie wypadkowe jest jedyną składką o zmiennym oprocentowaniu ustalanym indywidualnie. W celu jej wprowadzenia ustanowiono odrębne pole, w którym wysokość stopy procentowej wprowadza się ręcznie koniecznie w wartości procentowej (kolumna C w tabeli "Narzutu kosztów pracodawcy"),</a:t>
          </a:r>
        </a:p>
        <a:p>
          <a:pPr eaLnBrk="1" fontAlgn="auto" latinLnBrk="0" hangingPunct="1"/>
          <a:r>
            <a:rPr lang="pl-PL" sz="1100" u="sng" baseline="0">
              <a:solidFill>
                <a:schemeClr val="dk1"/>
              </a:solidFill>
              <a:latin typeface="+mn-lt"/>
              <a:ea typeface="+mn-ea"/>
              <a:cs typeface="+mn-cs"/>
            </a:rPr>
            <a:t>Wynagrodzenie osób do 26 roku życia</a:t>
          </a:r>
          <a:endParaRPr lang="pl-PL"/>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potrafi zastosować ograniczenie wyliczenia podatku dochodowego dla osób do 26 roku życia,</a:t>
          </a: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w wypadku takich osób nadal monitoruje wyliczenie składki  ubezpieczenia zdrowotnego do wartości hipotetycznej zaliczki na podatek dochodowy</a:t>
          </a: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zaprzestaje wyliczenia PIT0 w sytuacji przekroczenia przez kwotę narastająco przychodów  wartości limitu 85.528 zł</a:t>
          </a: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nie uwzględnia jednak w wyliczeniach miesiąca, w którym zostaje przekroczony limit 85.528 zł  - wyliczenia w takiej sytuacji z założenia są błędne! (zmiana w tym zakresie planowana jest w następnej wersji kalkulatora).</a:t>
          </a:r>
          <a:endParaRPr lang="pl-PL" sz="1100" baseline="0">
            <a:solidFill>
              <a:schemeClr val="dk1"/>
            </a:solidFill>
            <a:effectLst/>
            <a:latin typeface="+mn-lt"/>
            <a:ea typeface="+mn-ea"/>
            <a:cs typeface="+mn-cs"/>
          </a:endParaRPr>
        </a:p>
      </xdr:txBody>
    </xdr:sp>
    <xdr:clientData/>
  </xdr:twoCellAnchor>
  <xdr:twoCellAnchor>
    <xdr:from>
      <xdr:col>14</xdr:col>
      <xdr:colOff>257175</xdr:colOff>
      <xdr:row>16</xdr:row>
      <xdr:rowOff>28575</xdr:rowOff>
    </xdr:from>
    <xdr:to>
      <xdr:col>28</xdr:col>
      <xdr:colOff>143175</xdr:colOff>
      <xdr:row>82</xdr:row>
      <xdr:rowOff>142875</xdr:rowOff>
    </xdr:to>
    <xdr:grpSp>
      <xdr:nvGrpSpPr>
        <xdr:cNvPr id="19" name="Grupa 18">
          <a:extLst>
            <a:ext uri="{FF2B5EF4-FFF2-40B4-BE49-F238E27FC236}">
              <a16:creationId xmlns:a16="http://schemas.microsoft.com/office/drawing/2014/main" id="{00000000-0008-0000-0400-000013000000}"/>
            </a:ext>
          </a:extLst>
        </xdr:cNvPr>
        <xdr:cNvGrpSpPr/>
      </xdr:nvGrpSpPr>
      <xdr:grpSpPr>
        <a:xfrm>
          <a:off x="8791575" y="3076575"/>
          <a:ext cx="8420400" cy="12687300"/>
          <a:chOff x="8799858" y="9963150"/>
          <a:chExt cx="8466782" cy="12687300"/>
        </a:xfrm>
      </xdr:grpSpPr>
      <xdr:sp macro="" textlink="">
        <xdr:nvSpPr>
          <xdr:cNvPr id="12" name="pole tekstowe 11">
            <a:extLst>
              <a:ext uri="{FF2B5EF4-FFF2-40B4-BE49-F238E27FC236}">
                <a16:creationId xmlns:a16="http://schemas.microsoft.com/office/drawing/2014/main" id="{00000000-0008-0000-0400-00000C000000}"/>
              </a:ext>
            </a:extLst>
          </xdr:cNvPr>
          <xdr:cNvSpPr txBox="1"/>
        </xdr:nvSpPr>
        <xdr:spPr>
          <a:xfrm>
            <a:off x="8799858" y="9963150"/>
            <a:ext cx="8466782" cy="12687300"/>
          </a:xfrm>
          <a:prstGeom prst="rect">
            <a:avLst/>
          </a:prstGeom>
          <a:solidFill>
            <a:schemeClr val="accent2">
              <a:lumMod val="20000"/>
              <a:lumOff val="80000"/>
            </a:schemeClr>
          </a:solidFill>
          <a:ln w="38100"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Jak wyliczyć kwotę wynagrodzenia</a:t>
            </a:r>
            <a:r>
              <a:rPr lang="pl-PL" sz="1200" b="1" u="sng" baseline="0"/>
              <a:t> brutto podając kwotę wynagrodzenia netto</a:t>
            </a:r>
          </a:p>
          <a:p>
            <a:endParaRPr lang="pl-PL" sz="1100" baseline="0"/>
          </a:p>
          <a:p>
            <a:r>
              <a:rPr lang="pl-PL" sz="1100" baseline="0"/>
              <a:t>	W obecnej wersji kalkulatora nie ma jeszcze automatycznej możliwości wyliczenia wynagrodzenia brutto na podstawie wynagrodzenia netto. Jednak Excel ma narzędzie, które może w sposób radykalny skrócić czas wykonywania żmudnych prób na zasadzie "wielokrotnego trafiania kwot". Poniżej podaję skróconą instrukcję, która mam nadzieję, że pomoże w realizacji tego zadania.</a:t>
            </a:r>
          </a:p>
          <a:p>
            <a:r>
              <a:rPr lang="pl-PL" sz="1100" baseline="0"/>
              <a:t>	</a:t>
            </a:r>
          </a:p>
          <a:p>
            <a:endParaRPr lang="pl-PL" sz="1100" u="sng" baseline="0"/>
          </a:p>
          <a:p>
            <a:r>
              <a:rPr lang="pl-PL" sz="1100" u="sng" baseline="0"/>
              <a:t>Instrukcja szybkiego wyliczenia typu netto-brutto</a:t>
            </a:r>
          </a:p>
          <a:p>
            <a:endParaRPr lang="pl-PL" sz="1100"/>
          </a:p>
          <a:p>
            <a:r>
              <a:rPr lang="pl-PL" sz="1100"/>
              <a:t>1. Wyzeruj dane (wyczyść), jeżeli korzystałaś/łeś wcześniej z wyliczeń kalkulatora,</a:t>
            </a:r>
          </a:p>
          <a:p>
            <a:r>
              <a:rPr lang="pl-PL" sz="1100"/>
              <a:t>2. Wprowadź odpowiednie parametry wyliczeniowe, np. adekwatne</a:t>
            </a:r>
            <a:r>
              <a:rPr lang="pl-PL" sz="1100" baseline="0"/>
              <a:t> </a:t>
            </a:r>
            <a:r>
              <a:rPr lang="pl-PL" sz="1100"/>
              <a:t>KUP, tak/nie</a:t>
            </a:r>
            <a:r>
              <a:rPr lang="pl-PL" sz="1100" baseline="0"/>
              <a:t> dla kwoty zmniejszającej podatek, kwoty narastające od początku roku, procent PPK, itd. (czyli wszystkie te parametry, które są przypisane konkretnemu pracownikowi),</a:t>
            </a:r>
          </a:p>
          <a:p>
            <a:r>
              <a:rPr lang="pl-PL" sz="1100" baseline="0"/>
              <a:t>3. Kliknij na wstążce zakładkę "Dane",</a:t>
            </a:r>
          </a:p>
          <a:p>
            <a:r>
              <a:rPr lang="pl-PL" sz="1100" baseline="0"/>
              <a:t>4. Znajdź i wybierz ikonkę "Analiza warunkowa" (uwaga: w starszych wersjach Excel'a może się ona nazywać "Analiza symulacji",</a:t>
            </a:r>
          </a:p>
          <a:p>
            <a:r>
              <a:rPr lang="pl-PL" sz="1100" baseline="0"/>
              <a:t>5. Z małego menu, które się ukaże kliknij narzędzie "Szukaj wyniku",</a:t>
            </a:r>
          </a:p>
          <a:p>
            <a:r>
              <a:rPr lang="pl-PL" sz="1100"/>
              <a:t>6.</a:t>
            </a:r>
            <a:r>
              <a:rPr lang="pl-PL" sz="1100" baseline="0"/>
              <a:t> W polu "Ustaw komórkę" kliknij na </a:t>
            </a:r>
            <a:r>
              <a:rPr lang="pl-PL" sz="1100" b="1" baseline="0"/>
              <a:t>komórkę F32 </a:t>
            </a:r>
            <a:r>
              <a:rPr lang="pl-PL" sz="1100" baseline="0"/>
              <a:t>(kwota wynagrodzenia netto dla pierwszej wypłaty wg 2022 roku),</a:t>
            </a:r>
          </a:p>
          <a:p>
            <a:r>
              <a:rPr lang="pl-PL" sz="1100" baseline="0"/>
              <a:t>7. W polu "Wartość" podaj oczekiwaną kwotę wynagrodzenia netto,</a:t>
            </a:r>
          </a:p>
          <a:p>
            <a:r>
              <a:rPr lang="pl-PL" sz="1100" baseline="0"/>
              <a:t>8. W polu "Zmieniając komórkę" kliknij </a:t>
            </a:r>
            <a:r>
              <a:rPr lang="pl-PL" sz="1100" b="1" baseline="0"/>
              <a:t>na komórkę F5 </a:t>
            </a:r>
            <a:r>
              <a:rPr lang="pl-PL" sz="1100" baseline="0"/>
              <a:t>(szukana kwota wynagrodzenia brutto dla pierwszej wypłaty wg 2022 roku,</a:t>
            </a:r>
          </a:p>
          <a:p>
            <a:r>
              <a:rPr lang="pl-PL" sz="1100" baseline="0"/>
              <a:t>9. Kliknij przycisk "OK",</a:t>
            </a:r>
          </a:p>
          <a:p>
            <a:r>
              <a:rPr lang="pl-PL" sz="1100" baseline="0"/>
              <a:t>10. Poczekaj chwilę obserwując jak program wylicza kwotę brutto i ciesz się otrzymanym wynikiem. To już koniec!</a:t>
            </a:r>
          </a:p>
          <a:p>
            <a:r>
              <a:rPr lang="pl-PL" sz="1100" baseline="0"/>
              <a:t>11. Ten sam schemat  działania obowiązuje w wypadku użycia arkusza kallulatora przewidzianego dla jednej wypłaty lub wielu wypłat w miesiącu.</a:t>
            </a:r>
          </a:p>
          <a:p>
            <a:endParaRPr lang="pl-PL" sz="1100" baseline="0"/>
          </a:p>
          <a:p>
            <a:r>
              <a:rPr lang="pl-PL" sz="1100" baseline="0"/>
              <a:t>Poniżej zrzut ekranu z zaznaczonym narzędziem "Szukaj wyniku"</a:t>
            </a:r>
          </a:p>
          <a:p>
            <a:endParaRPr lang="pl-PL" sz="1100" baseline="0"/>
          </a:p>
          <a:p>
            <a:r>
              <a:rPr lang="pl-PL" sz="1100" baseline="0"/>
              <a:t>Rys. 1 Gdzie znaleźć narzędzie "Szukaj wyniku"</a:t>
            </a:r>
          </a:p>
          <a:p>
            <a:endParaRPr lang="pl-PL" sz="1100" baseline="0"/>
          </a:p>
          <a:p>
            <a:endParaRPr lang="pl-PL" sz="1100" baseline="0"/>
          </a:p>
          <a:p>
            <a:r>
              <a:rPr lang="pl-PL" sz="1100" baseline="0"/>
              <a:t>	</a:t>
            </a:r>
          </a:p>
          <a:p>
            <a:endParaRPr lang="pl-PL" sz="1100" baseline="0"/>
          </a:p>
          <a:p>
            <a:endParaRPr lang="pl-PL" sz="1100" baseline="0"/>
          </a:p>
          <a:p>
            <a:endParaRPr lang="pl-PL" sz="1100" baseline="0"/>
          </a:p>
          <a:p>
            <a:endParaRPr lang="pl-PL" sz="1100" baseline="0"/>
          </a:p>
          <a:p>
            <a:endParaRPr lang="pl-PL" sz="1100" baseline="0"/>
          </a:p>
          <a:p>
            <a:endParaRPr lang="pl-PL" sz="1100" baseline="0"/>
          </a:p>
          <a:p>
            <a:r>
              <a:rPr lang="pl-PL" sz="1100" baseline="0"/>
              <a:t>Poniżej przykładowe zrzuty ekranu dla wyliczenia kwoty brutto od podanej oczekiwanej przez pracownika kwoty 6.350 zł netto (podstawowe koszty uzyskania przychodu, złożył PIT2, korzysta z ulgi dla klasy średniej, nie ma zwolnienia z podatku PIT, zaliczka obniżana zgodnie z rozporządzeniem z 7 stycznia, nie przystąpił do PPK i nie przekroczył limitów ZUS i dochodu - jest to pierwsze wynagrodzenie w roku).</a:t>
            </a:r>
          </a:p>
          <a:p>
            <a:endParaRPr lang="pl-PL" sz="1100" baseline="0"/>
          </a:p>
          <a:p>
            <a:endParaRPr lang="pl-PL" sz="1100" baseline="0"/>
          </a:p>
          <a:p>
            <a:r>
              <a:rPr lang="pl-PL" sz="1100" baseline="0"/>
              <a:t>             Rys. 2 Ustawienie parametrów wyliczeniowych		                  Rys. 3 Otrzymany rezultat</a:t>
            </a:r>
          </a:p>
          <a:p>
            <a:endParaRPr lang="pl-PL" sz="1100" baseline="0"/>
          </a:p>
          <a:p>
            <a:r>
              <a:rPr lang="pl-PL" sz="1100"/>
              <a:t>					</a:t>
            </a:r>
          </a:p>
        </xdr:txBody>
      </xdr:sp>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80676" y="17354549"/>
            <a:ext cx="3499890" cy="5000626"/>
          </a:xfrm>
          <a:prstGeom prst="rect">
            <a:avLst/>
          </a:prstGeom>
        </xdr:spPr>
      </xdr:pic>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29736" y="17335499"/>
            <a:ext cx="4520669" cy="5268261"/>
          </a:xfrm>
          <a:prstGeom prst="rect">
            <a:avLst/>
          </a:prstGeom>
        </xdr:spPr>
      </xdr:pic>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85582" y="14487525"/>
            <a:ext cx="8285508" cy="1047750"/>
          </a:xfrm>
          <a:prstGeom prst="rect">
            <a:avLst/>
          </a:prstGeom>
        </xdr:spPr>
      </xdr:pic>
    </xdr:grpSp>
    <xdr:clientData/>
  </xdr:twoCellAnchor>
  <xdr:twoCellAnchor>
    <xdr:from>
      <xdr:col>0</xdr:col>
      <xdr:colOff>209549</xdr:colOff>
      <xdr:row>6</xdr:row>
      <xdr:rowOff>104776</xdr:rowOff>
    </xdr:from>
    <xdr:to>
      <xdr:col>5</xdr:col>
      <xdr:colOff>257174</xdr:colOff>
      <xdr:row>15</xdr:row>
      <xdr:rowOff>85726</xdr:rowOff>
    </xdr:to>
    <xdr:sp macro="" textlink="">
      <xdr:nvSpPr>
        <xdr:cNvPr id="20" name="pole tekstowe 19">
          <a:extLst>
            <a:ext uri="{FF2B5EF4-FFF2-40B4-BE49-F238E27FC236}">
              <a16:creationId xmlns:a16="http://schemas.microsoft.com/office/drawing/2014/main" id="{00000000-0008-0000-0400-000014000000}"/>
            </a:ext>
          </a:extLst>
        </xdr:cNvPr>
        <xdr:cNvSpPr txBox="1"/>
      </xdr:nvSpPr>
      <xdr:spPr>
        <a:xfrm>
          <a:off x="209549" y="1247776"/>
          <a:ext cx="3095625" cy="1695450"/>
        </a:xfrm>
        <a:prstGeom prst="rect">
          <a:avLst/>
        </a:prstGeom>
        <a:solidFill>
          <a:schemeClr val="bg1">
            <a:lumMod val="75000"/>
          </a:schemeClr>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u="sng"/>
            <a:t>Na</a:t>
          </a:r>
          <a:r>
            <a:rPr lang="pl-PL" sz="1100" b="1" u="sng" baseline="0"/>
            <a:t> tej stronie poniżej</a:t>
          </a:r>
          <a:r>
            <a:rPr lang="pl-PL" sz="1100" b="1" u="sng"/>
            <a:t>: </a:t>
          </a:r>
        </a:p>
        <a:p>
          <a:endParaRPr lang="pl-PL" sz="1100"/>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1. </a:t>
          </a:r>
          <a:r>
            <a:rPr lang="pl-PL" sz="1100" b="0" i="0" u="none">
              <a:solidFill>
                <a:schemeClr val="dk1"/>
              </a:solidFill>
              <a:effectLst/>
              <a:latin typeface="+mn-lt"/>
              <a:ea typeface="+mn-ea"/>
              <a:cs typeface="+mn-cs"/>
            </a:rPr>
            <a:t>Opis funkcji i możliwości "Kalkulatora wynagrodzeń 2022"</a:t>
          </a:r>
          <a:endParaRPr lang="pl-PL" b="0" i="0" u="non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2. </a:t>
          </a:r>
          <a:r>
            <a:rPr lang="pl-PL" sz="1100" b="0" i="0" u="none">
              <a:solidFill>
                <a:schemeClr val="dk1"/>
              </a:solidFill>
              <a:effectLst/>
              <a:latin typeface="+mn-lt"/>
              <a:ea typeface="+mn-ea"/>
              <a:cs typeface="+mn-cs"/>
            </a:rPr>
            <a:t>Jak wyliczyć kwotę wynagrodzenia</a:t>
          </a:r>
          <a:r>
            <a:rPr lang="pl-PL" sz="1100" b="0" i="0" u="none" baseline="0">
              <a:solidFill>
                <a:schemeClr val="dk1"/>
              </a:solidFill>
              <a:effectLst/>
              <a:latin typeface="+mn-lt"/>
              <a:ea typeface="+mn-ea"/>
              <a:cs typeface="+mn-cs"/>
            </a:rPr>
            <a:t> brutto podając kwotę wynagrodzenia netto</a:t>
          </a:r>
          <a:endParaRPr lang="pl-PL" b="0" i="0" u="none">
            <a:effectLst/>
          </a:endParaRPr>
        </a:p>
        <a:p>
          <a:r>
            <a:rPr lang="pl-PL" sz="1100" b="0" i="0" u="none"/>
            <a:t>3. Informacja o prawach autorskich i ewentualnych błędach w działaniu</a:t>
          </a:r>
        </a:p>
      </xdr:txBody>
    </xdr:sp>
    <xdr:clientData/>
  </xdr:twoCellAnchor>
  <xdr:twoCellAnchor>
    <xdr:from>
      <xdr:col>14</xdr:col>
      <xdr:colOff>266700</xdr:colOff>
      <xdr:row>84</xdr:row>
      <xdr:rowOff>38099</xdr:rowOff>
    </xdr:from>
    <xdr:to>
      <xdr:col>28</xdr:col>
      <xdr:colOff>152700</xdr:colOff>
      <xdr:row>107</xdr:row>
      <xdr:rowOff>104775</xdr:rowOff>
    </xdr:to>
    <xdr:sp macro="" textlink="">
      <xdr:nvSpPr>
        <xdr:cNvPr id="23" name="pole tekstowe 22">
          <a:extLst>
            <a:ext uri="{FF2B5EF4-FFF2-40B4-BE49-F238E27FC236}">
              <a16:creationId xmlns:a16="http://schemas.microsoft.com/office/drawing/2014/main" id="{00000000-0008-0000-0400-000017000000}"/>
            </a:ext>
          </a:extLst>
        </xdr:cNvPr>
        <xdr:cNvSpPr txBox="1"/>
      </xdr:nvSpPr>
      <xdr:spPr>
        <a:xfrm>
          <a:off x="8801100" y="16040099"/>
          <a:ext cx="8420400" cy="4448176"/>
        </a:xfrm>
        <a:prstGeom prst="rect">
          <a:avLst/>
        </a:prstGeom>
        <a:solidFill>
          <a:srgbClr val="F7B0AB"/>
        </a:solidFill>
        <a:ln w="38100" cmpd="sng">
          <a:solidFill>
            <a:srgbClr val="F79B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Informacja o prawach autorskich</a:t>
          </a:r>
        </a:p>
        <a:p>
          <a:pPr algn="ctr"/>
          <a:endParaRPr lang="pl-PL" sz="1200" b="1" u="sng"/>
        </a:p>
        <a:p>
          <a:r>
            <a:rPr lang="pl-PL" sz="1100" b="0" u="none"/>
            <a:t>"Kalkulator wynagrodzeń 2022</a:t>
          </a:r>
          <a:r>
            <a:rPr lang="pl-PL" sz="1100" b="0" u="none" baseline="30000"/>
            <a:t>©</a:t>
          </a:r>
          <a:r>
            <a:rPr lang="pl-PL" sz="1100" b="0" u="none"/>
            <a:t>" stanowi własność autora Macieja Derwisza i jest objęty wszelkimi prawami autorskimi stąd wynikającymi</a:t>
          </a:r>
          <a:r>
            <a:rPr lang="pl-PL" sz="1100" b="0" u="none" baseline="0"/>
            <a:t>. </a:t>
          </a:r>
        </a:p>
        <a:p>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100" b="0" u="none" baseline="0"/>
            <a:t>podlega z mocy prawa</a:t>
          </a:r>
          <a:r>
            <a:rPr lang="pl-PL" sz="1050" b="0" i="0">
              <a:solidFill>
                <a:schemeClr val="dk1"/>
              </a:solidFill>
              <a:effectLst/>
              <a:latin typeface="+mn-lt"/>
              <a:ea typeface="+mn-ea"/>
              <a:cs typeface="+mn-cs"/>
            </a:rPr>
            <a:t> ochronie zgodnie z „Ustawą o prawie autorskim i prawach pokrewnych” z dnia 4 lutego 1994 r. (tekst ujednolicony:</a:t>
          </a:r>
          <a:r>
            <a:rPr lang="pl-PL" sz="1050" b="0" i="0" baseline="0">
              <a:solidFill>
                <a:schemeClr val="dk1"/>
              </a:solidFill>
              <a:effectLst/>
              <a:latin typeface="+mn-lt"/>
              <a:ea typeface="+mn-ea"/>
              <a:cs typeface="+mn-cs"/>
            </a:rPr>
            <a:t> Dz. U. z 2021 r. poz. 1062)</a:t>
          </a:r>
          <a:endParaRPr lang="pl-PL" sz="1050" b="0" i="0">
            <a:solidFill>
              <a:schemeClr val="dk1"/>
            </a:solidFill>
            <a:effectLst/>
            <a:latin typeface="+mn-lt"/>
            <a:ea typeface="+mn-ea"/>
            <a:cs typeface="+mn-cs"/>
          </a:endParaRPr>
        </a:p>
        <a:p>
          <a:r>
            <a:rPr lang="pl-PL" sz="1050" b="0" i="0">
              <a:solidFill>
                <a:schemeClr val="dk1"/>
              </a:solidFill>
              <a:effectLst/>
              <a:latin typeface="+mn-lt"/>
              <a:ea typeface="+mn-ea"/>
              <a:cs typeface="+mn-cs"/>
            </a:rPr>
            <a:t>Wszelkie zmiany treści </a:t>
          </a:r>
          <a:r>
            <a:rPr lang="pl-PL" sz="1050" b="0">
              <a:solidFill>
                <a:schemeClr val="dk1"/>
              </a:solidFill>
              <a:effectLst/>
              <a:latin typeface="+mn-lt"/>
              <a:ea typeface="+mn-ea"/>
              <a:cs typeface="+mn-cs"/>
            </a:rPr>
            <a:t>"Kalkulatora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a:t>
          </a:r>
          <a:r>
            <a:rPr lang="pl-PL" sz="1050" b="0" i="0">
              <a:solidFill>
                <a:schemeClr val="dk1"/>
              </a:solidFill>
              <a:effectLst/>
              <a:latin typeface="+mn-lt"/>
              <a:ea typeface="+mn-ea"/>
              <a:cs typeface="+mn-cs"/>
            </a:rPr>
            <a:t>, formuł wyliczeniowych, prezentacji danych i wszelka</a:t>
          </a:r>
          <a:r>
            <a:rPr lang="pl-PL" sz="1050" b="0" i="0" baseline="0">
              <a:solidFill>
                <a:schemeClr val="dk1"/>
              </a:solidFill>
              <a:effectLst/>
              <a:latin typeface="+mn-lt"/>
              <a:ea typeface="+mn-ea"/>
              <a:cs typeface="+mn-cs"/>
            </a:rPr>
            <a:t> inna ingerencja</a:t>
          </a:r>
          <a:r>
            <a:rPr lang="pl-PL" sz="1050" b="0" i="0">
              <a:solidFill>
                <a:schemeClr val="dk1"/>
              </a:solidFill>
              <a:effectLst/>
              <a:latin typeface="+mn-lt"/>
              <a:ea typeface="+mn-ea"/>
              <a:cs typeface="+mn-cs"/>
            </a:rPr>
            <a:t> naruszająca jego spójność</a:t>
          </a:r>
          <a:r>
            <a:rPr lang="pl-PL" sz="1050" b="0" i="0" baseline="0">
              <a:solidFill>
                <a:schemeClr val="dk1"/>
              </a:solidFill>
              <a:effectLst/>
              <a:latin typeface="+mn-lt"/>
              <a:ea typeface="+mn-ea"/>
              <a:cs typeface="+mn-cs"/>
            </a:rPr>
            <a:t> algorytmiczną i logiczną, </a:t>
          </a:r>
          <a:r>
            <a:rPr lang="pl-PL" sz="1050" b="0" i="0">
              <a:solidFill>
                <a:schemeClr val="dk1"/>
              </a:solidFill>
              <a:effectLst/>
              <a:latin typeface="+mn-lt"/>
              <a:ea typeface="+mn-ea"/>
              <a:cs typeface="+mn-cs"/>
            </a:rPr>
            <a:t>bez zgody autora są zabronione.</a:t>
          </a:r>
        </a:p>
        <a:p>
          <a:r>
            <a:rPr lang="pl-PL" sz="1050" b="0" i="0">
              <a:solidFill>
                <a:schemeClr val="dk1"/>
              </a:solidFill>
              <a:effectLst/>
              <a:latin typeface="+mn-lt"/>
              <a:ea typeface="+mn-ea"/>
              <a:cs typeface="+mn-cs"/>
            </a:rPr>
            <a:t>Kalkulator może być używany jako program</a:t>
          </a:r>
          <a:r>
            <a:rPr lang="pl-PL" sz="1050" b="0" i="0" baseline="0">
              <a:solidFill>
                <a:schemeClr val="dk1"/>
              </a:solidFill>
              <a:effectLst/>
              <a:latin typeface="+mn-lt"/>
              <a:ea typeface="+mn-ea"/>
              <a:cs typeface="+mn-cs"/>
            </a:rPr>
            <a:t> pomocniczy w ramach pracy służb kadrowo - płacowych w przedsiębiorstwie jako pomoc w wykonywaniu codziennych, typowych obowiązków. </a:t>
          </a:r>
        </a:p>
        <a:p>
          <a:r>
            <a:rPr lang="pl-PL" sz="1050" b="0" i="0" u="none" baseline="0">
              <a:solidFill>
                <a:schemeClr val="dk1"/>
              </a:solidFill>
              <a:effectLst/>
              <a:latin typeface="+mn-lt"/>
              <a:ea typeface="+mn-ea"/>
              <a:cs typeface="+mn-cs"/>
            </a:rPr>
            <a:t>Sprzedaż </a:t>
          </a:r>
          <a:r>
            <a:rPr lang="pl-PL" sz="1050" b="0" u="none">
              <a:solidFill>
                <a:schemeClr val="dk1"/>
              </a:solidFill>
              <a:effectLst/>
              <a:latin typeface="+mn-lt"/>
              <a:ea typeface="+mn-ea"/>
              <a:cs typeface="+mn-cs"/>
            </a:rPr>
            <a:t>"Kalkulator wynagrodzeń 2022</a:t>
          </a:r>
          <a:r>
            <a:rPr lang="pl-PL" sz="1050" b="0" u="none" baseline="30000">
              <a:solidFill>
                <a:schemeClr val="dk1"/>
              </a:solidFill>
              <a:effectLst/>
              <a:latin typeface="+mn-lt"/>
              <a:ea typeface="+mn-ea"/>
              <a:cs typeface="+mn-cs"/>
            </a:rPr>
            <a:t>©</a:t>
          </a:r>
          <a:r>
            <a:rPr lang="pl-PL" sz="1050" b="0" u="none">
              <a:solidFill>
                <a:schemeClr val="dk1"/>
              </a:solidFill>
              <a:effectLst/>
              <a:latin typeface="+mn-lt"/>
              <a:ea typeface="+mn-ea"/>
              <a:cs typeface="+mn-cs"/>
            </a:rPr>
            <a:t>" </a:t>
          </a:r>
          <a:r>
            <a:rPr lang="pl-PL" sz="1050" b="0" i="0" u="none" baseline="0">
              <a:solidFill>
                <a:schemeClr val="dk1"/>
              </a:solidFill>
              <a:effectLst/>
              <a:latin typeface="+mn-lt"/>
              <a:ea typeface="+mn-ea"/>
              <a:cs typeface="+mn-cs"/>
            </a:rPr>
            <a:t> lub jego dalsze odpłatne udostępnianie bez zgody autora są </a:t>
          </a:r>
          <a:r>
            <a:rPr lang="pl-PL" sz="1050" b="0" i="0" u="sng" baseline="0">
              <a:solidFill>
                <a:schemeClr val="dk1"/>
              </a:solidFill>
              <a:effectLst/>
              <a:latin typeface="+mn-lt"/>
              <a:ea typeface="+mn-ea"/>
              <a:cs typeface="+mn-cs"/>
            </a:rPr>
            <a:t>bezwzględnie zabronione</a:t>
          </a:r>
          <a:r>
            <a:rPr lang="pl-PL" sz="1050" b="0" i="0" u="none" baseline="0">
              <a:solidFill>
                <a:schemeClr val="dk1"/>
              </a:solidFill>
              <a:effectLst/>
              <a:latin typeface="+mn-lt"/>
              <a:ea typeface="+mn-ea"/>
              <a:cs typeface="+mn-cs"/>
            </a:rPr>
            <a:t>.</a:t>
          </a:r>
        </a:p>
        <a:p>
          <a:r>
            <a:rPr lang="pl-PL" sz="1050" b="0" i="0" baseline="0">
              <a:solidFill>
                <a:schemeClr val="dk1"/>
              </a:solidFill>
              <a:effectLst/>
              <a:latin typeface="+mn-lt"/>
              <a:ea typeface="+mn-ea"/>
              <a:cs typeface="+mn-cs"/>
            </a:rPr>
            <a:t>Wszelkie inne znaki towarowe i prawa autorskie oraz sam program Excel w ramach pakietu Microsoft Office 365, przy pomocy którego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050" b="0" i="0" baseline="0">
              <a:solidFill>
                <a:schemeClr val="dk1"/>
              </a:solidFill>
              <a:effectLst/>
              <a:latin typeface="+mn-lt"/>
              <a:ea typeface="+mn-ea"/>
              <a:cs typeface="+mn-cs"/>
            </a:rPr>
            <a:t>został wykonany są własnością ich właściciela firmy </a:t>
          </a:r>
          <a:r>
            <a:rPr lang="pl-PL" sz="1050" b="0" i="0">
              <a:solidFill>
                <a:schemeClr val="dk1"/>
              </a:solidFill>
              <a:effectLst/>
              <a:latin typeface="+mn-lt"/>
              <a:ea typeface="+mn-ea"/>
              <a:cs typeface="+mn-cs"/>
            </a:rPr>
            <a:t>© 2006 Microsoft Corporation</a:t>
          </a:r>
          <a:r>
            <a:rPr lang="pl-PL" sz="1050" b="0" i="0" baseline="0">
              <a:solidFill>
                <a:schemeClr val="dk1"/>
              </a:solidFill>
              <a:effectLst/>
              <a:latin typeface="+mn-lt"/>
              <a:ea typeface="+mn-ea"/>
              <a:cs typeface="+mn-cs"/>
            </a:rPr>
            <a:t> i podlegają oddzielnej ochronie prawnej.</a:t>
          </a:r>
        </a:p>
        <a:p>
          <a:endParaRPr lang="pl-PL" sz="1050" b="0" i="0" baseline="0">
            <a:solidFill>
              <a:schemeClr val="dk1"/>
            </a:solidFill>
            <a:effectLst/>
            <a:latin typeface="+mn-lt"/>
            <a:ea typeface="+mn-ea"/>
            <a:cs typeface="+mn-cs"/>
          </a:endParaRPr>
        </a:p>
        <a:p>
          <a:pPr algn="ctr"/>
          <a:r>
            <a:rPr lang="pl-PL" sz="1050" b="0" i="0" u="sng">
              <a:solidFill>
                <a:schemeClr val="dk1"/>
              </a:solidFill>
              <a:effectLst/>
              <a:latin typeface="+mn-lt"/>
              <a:ea typeface="+mn-ea"/>
              <a:cs typeface="+mn-cs"/>
            </a:rPr>
            <a:t> </a:t>
          </a:r>
        </a:p>
        <a:p>
          <a:pPr algn="ctr"/>
          <a:endParaRPr lang="pl-PL" sz="1200" b="1" u="sng">
            <a:solidFill>
              <a:schemeClr val="dk1"/>
            </a:solidFill>
            <a:latin typeface="+mn-lt"/>
            <a:ea typeface="+mn-ea"/>
            <a:cs typeface="+mn-cs"/>
          </a:endParaRPr>
        </a:p>
        <a:p>
          <a:pPr algn="ctr"/>
          <a:r>
            <a:rPr lang="pl-PL" sz="1200" b="1" u="sng">
              <a:solidFill>
                <a:schemeClr val="dk1"/>
              </a:solidFill>
              <a:latin typeface="+mn-lt"/>
              <a:ea typeface="+mn-ea"/>
              <a:cs typeface="+mn-cs"/>
            </a:rPr>
            <a:t>Oświadczenie autora o możliwym wadliwym, niezamierzonym działaniu produktu</a:t>
          </a:r>
        </a:p>
        <a:p>
          <a:endParaRPr lang="pl-PL" sz="1050" b="0" i="0" u="none">
            <a:solidFill>
              <a:schemeClr val="dk1"/>
            </a:solidFill>
            <a:effectLst/>
            <a:latin typeface="+mn-lt"/>
            <a:ea typeface="+mn-ea"/>
            <a:cs typeface="+mn-cs"/>
          </a:endParaRPr>
        </a:p>
        <a:p>
          <a:r>
            <a:rPr lang="pl-PL" sz="1050" b="0" i="0" u="none">
              <a:solidFill>
                <a:schemeClr val="dk1"/>
              </a:solidFill>
              <a:effectLst/>
              <a:latin typeface="+mn-lt"/>
              <a:ea typeface="+mn-ea"/>
              <a:cs typeface="+mn-cs"/>
            </a:rPr>
            <a:t>	Autor</a:t>
          </a:r>
          <a:r>
            <a:rPr lang="pl-PL" sz="1050" b="0" i="0" u="none" baseline="0">
              <a:solidFill>
                <a:schemeClr val="dk1"/>
              </a:solidFill>
              <a:effectLst/>
              <a:latin typeface="+mn-lt"/>
              <a:ea typeface="+mn-ea"/>
              <a:cs typeface="+mn-cs"/>
            </a:rPr>
            <a:t> oświadcza, że dołożył wszelkich starań by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był produktem sprawnie</a:t>
          </a:r>
          <a:r>
            <a:rPr lang="pl-PL" sz="1050" b="0" baseline="0">
              <a:solidFill>
                <a:schemeClr val="dk1"/>
              </a:solidFill>
              <a:effectLst/>
              <a:latin typeface="+mn-lt"/>
              <a:ea typeface="+mn-ea"/>
              <a:cs typeface="+mn-cs"/>
            </a:rPr>
            <a:t> i prawidłowo działającym. Biorąc jednak pod uwagę niezwykle skomplikowany system wyliczenia wynagrodzeń, z którym mamy do czynienia obecnie w Polsce, autor nie może wziąć na siebie odpowiedzialności za ewentualne błędy w jego działaniu, które mogłyby się przyczynić do wadliwego jego funkcjonowania. Autor wyraźnie oświadcza, że nie jest w stanie przetestować wszelkich możliwych wariantów związanych z użyciem kalkulatora i tym samym nie może w pełni zagwarantować, że produkt ten działa zawsze poprawnie i jest pozbawiony wad. Autor niniejszym oświadcza, że nie ponosi żadnej odpowiedzialności za ewentualne straty powstałe w wyniku jego jakiegokolwiek użytkowania. Jeżeli nie zgadzasz się z tak przedstawionymi założeniami i nie wyrażasz zgody na ewentualne błędne działanie programu to autor prosi o całkowitą rezygnację z jego użytkowania i usunięcie programu z zasobów własnych.</a:t>
          </a:r>
          <a:endParaRPr lang="pl-PL" sz="1050" b="0" i="0" u="none">
            <a:solidFill>
              <a:schemeClr val="dk1"/>
            </a:solidFill>
            <a:effectLst/>
            <a:latin typeface="+mn-lt"/>
            <a:ea typeface="+mn-ea"/>
            <a:cs typeface="+mn-cs"/>
          </a:endParaRPr>
        </a:p>
      </xdr:txBody>
    </xdr:sp>
    <xdr:clientData/>
  </xdr:twoCellAnchor>
  <xdr:twoCellAnchor>
    <xdr:from>
      <xdr:col>19</xdr:col>
      <xdr:colOff>333375</xdr:colOff>
      <xdr:row>98</xdr:row>
      <xdr:rowOff>28575</xdr:rowOff>
    </xdr:from>
    <xdr:to>
      <xdr:col>23</xdr:col>
      <xdr:colOff>247650</xdr:colOff>
      <xdr:row>98</xdr:row>
      <xdr:rowOff>28575</xdr:rowOff>
    </xdr:to>
    <xdr:cxnSp macro="">
      <xdr:nvCxnSpPr>
        <xdr:cNvPr id="26" name="Łącznik prosty 25">
          <a:extLst>
            <a:ext uri="{FF2B5EF4-FFF2-40B4-BE49-F238E27FC236}">
              <a16:creationId xmlns:a16="http://schemas.microsoft.com/office/drawing/2014/main" id="{00000000-0008-0000-0400-00001A000000}"/>
            </a:ext>
          </a:extLst>
        </xdr:cNvPr>
        <xdr:cNvCxnSpPr/>
      </xdr:nvCxnSpPr>
      <xdr:spPr>
        <a:xfrm>
          <a:off x="11915775" y="18697575"/>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350743</xdr:colOff>
      <xdr:row>4</xdr:row>
      <xdr:rowOff>94518</xdr:rowOff>
    </xdr:from>
    <xdr:to>
      <xdr:col>24</xdr:col>
      <xdr:colOff>598393</xdr:colOff>
      <xdr:row>12</xdr:row>
      <xdr:rowOff>37352</xdr:rowOff>
    </xdr:to>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rot="1813511">
          <a:off x="12542743" y="856518"/>
          <a:ext cx="2686050" cy="146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i="1">
              <a:latin typeface="Courier New" panose="02070309020205020404" pitchFamily="49" charset="0"/>
              <a:cs typeface="Courier New" panose="02070309020205020404" pitchFamily="49" charset="0"/>
            </a:rPr>
            <a:t>Uwaga!</a:t>
          </a:r>
        </a:p>
        <a:p>
          <a:pPr algn="ctr"/>
          <a:r>
            <a:rPr lang="pl-PL" sz="1100" i="1">
              <a:latin typeface="Courier New" panose="02070309020205020404" pitchFamily="49" charset="0"/>
              <a:cs typeface="Courier New" panose="02070309020205020404" pitchFamily="49" charset="0"/>
            </a:rPr>
            <a:t>Zapoznaj się z prawami</a:t>
          </a:r>
          <a:r>
            <a:rPr lang="pl-PL" sz="1100" i="1" baseline="0">
              <a:latin typeface="Courier New" panose="02070309020205020404" pitchFamily="49" charset="0"/>
              <a:cs typeface="Courier New" panose="02070309020205020404" pitchFamily="49" charset="0"/>
            </a:rPr>
            <a:t> autorskimi, warunkami użytkowania programu oraz z możliwością jego błędnego działania.</a:t>
          </a:r>
          <a:endParaRPr lang="pl-PL" sz="1100" i="1">
            <a:latin typeface="Courier New" panose="02070309020205020404" pitchFamily="49" charset="0"/>
            <a:cs typeface="Courier New" panose="02070309020205020404" pitchFamily="49" charset="0"/>
          </a:endParaRPr>
        </a:p>
      </xdr:txBody>
    </xdr:sp>
    <xdr:clientData/>
  </xdr:twoCellAnchor>
  <xdr:twoCellAnchor editAs="oneCell">
    <xdr:from>
      <xdr:col>15</xdr:col>
      <xdr:colOff>476249</xdr:colOff>
      <xdr:row>12</xdr:row>
      <xdr:rowOff>161925</xdr:rowOff>
    </xdr:from>
    <xdr:to>
      <xdr:col>18</xdr:col>
      <xdr:colOff>161924</xdr:colOff>
      <xdr:row>14</xdr:row>
      <xdr:rowOff>53531</xdr:rowOff>
    </xdr:to>
    <xdr:pic>
      <xdr:nvPicPr>
        <xdr:cNvPr id="30" name="Obraz 29" descr="logo">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620249" y="2447925"/>
          <a:ext cx="1514475" cy="27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18</xdr:col>
      <xdr:colOff>323850</xdr:colOff>
      <xdr:row>14</xdr:row>
      <xdr:rowOff>180975</xdr:rowOff>
    </xdr:to>
    <xdr:sp macro="" textlink="">
      <xdr:nvSpPr>
        <xdr:cNvPr id="2" name="pole tekstowe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6000750" y="295275"/>
          <a:ext cx="5295900" cy="2552700"/>
        </a:xfrm>
        <a:prstGeom prst="rect">
          <a:avLst/>
        </a:prstGeom>
        <a:solidFill>
          <a:schemeClr val="accent1">
            <a:lumMod val="40000"/>
            <a:lumOff val="60000"/>
          </a:schemeClr>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t>Kalkulator zlecenie 2022 </a:t>
          </a:r>
          <a:r>
            <a:rPr lang="pl-PL" sz="2000" b="1" baseline="30000"/>
            <a:t>©</a:t>
          </a:r>
        </a:p>
        <a:p>
          <a:pPr algn="ctr"/>
          <a:r>
            <a:rPr lang="pl-PL" sz="1600" b="1"/>
            <a:t>(dla</a:t>
          </a:r>
          <a:r>
            <a:rPr lang="pl-PL" sz="1600" b="1" baseline="0"/>
            <a:t> umów zlecenia)</a:t>
          </a:r>
          <a:endParaRPr lang="pl-PL" sz="1600" b="1"/>
        </a:p>
        <a:p>
          <a:endParaRPr lang="pl-PL" sz="1100"/>
        </a:p>
        <a:p>
          <a:pPr algn="ctr"/>
          <a:r>
            <a:rPr lang="pl-PL" sz="1200" b="1"/>
            <a:t>Wersja: 3.0 (od lipca 2022 roku)</a:t>
          </a:r>
        </a:p>
        <a:p>
          <a:pPr algn="ctr"/>
          <a:endParaRPr lang="pl-PL" sz="1200" b="1"/>
        </a:p>
        <a:p>
          <a:pPr algn="ctr"/>
          <a:endParaRPr lang="pl-PL" sz="400" b="1"/>
        </a:p>
        <a:p>
          <a:pPr algn="ctr"/>
          <a:r>
            <a:rPr lang="pl-PL" sz="1200" b="1" i="1"/>
            <a:t>Zawsze najnowsze</a:t>
          </a:r>
          <a:r>
            <a:rPr lang="pl-PL" sz="1200" b="1" i="1" baseline="0"/>
            <a:t> wersje znajdziesz na stronie: </a:t>
          </a:r>
          <a:r>
            <a:rPr lang="pl-PL" sz="1200" b="1" i="1" u="sng" baseline="0"/>
            <a:t>www.polbi.pl</a:t>
          </a:r>
        </a:p>
        <a:p>
          <a:pPr algn="ctr"/>
          <a:r>
            <a:rPr lang="pl-PL" sz="1100" b="1" i="1" u="none" baseline="0"/>
            <a:t>(u dołu w stopce strony pozycja: "Bezpłatne kalkulatory wynagrodzeń")</a:t>
          </a:r>
        </a:p>
        <a:p>
          <a:endParaRPr lang="pl-PL" sz="1100"/>
        </a:p>
        <a:p>
          <a:endParaRPr lang="pl-PL" sz="1400"/>
        </a:p>
        <a:p>
          <a:r>
            <a:rPr lang="pl-PL" sz="1400" b="1">
              <a:solidFill>
                <a:schemeClr val="dk1"/>
              </a:solidFill>
              <a:effectLst/>
              <a:latin typeface="+mn-lt"/>
              <a:ea typeface="+mn-ea"/>
              <a:cs typeface="+mn-cs"/>
            </a:rPr>
            <a:t>Autor:      Maciej Derwisz</a:t>
          </a:r>
          <a:endParaRPr lang="pl-PL" sz="1400" b="1">
            <a:effectLst/>
          </a:endParaRPr>
        </a:p>
        <a:p>
          <a:r>
            <a:rPr lang="pl-PL" sz="1400" b="1">
              <a:solidFill>
                <a:schemeClr val="dk1"/>
              </a:solidFill>
              <a:effectLst/>
              <a:latin typeface="+mn-lt"/>
              <a:ea typeface="+mn-ea"/>
              <a:cs typeface="+mn-cs"/>
            </a:rPr>
            <a:t>Kontakt:  maciej.derwisz@gmail.com</a:t>
          </a:r>
          <a:endParaRPr lang="pl-PL" sz="1400" b="1">
            <a:effectLst/>
          </a:endParaRPr>
        </a:p>
        <a:p>
          <a:endParaRPr lang="pl-PL" sz="1100"/>
        </a:p>
      </xdr:txBody>
    </xdr:sp>
    <xdr:clientData/>
  </xdr:twoCellAnchor>
  <xdr:twoCellAnchor>
    <xdr:from>
      <xdr:col>0</xdr:col>
      <xdr:colOff>190500</xdr:colOff>
      <xdr:row>16</xdr:row>
      <xdr:rowOff>38097</xdr:rowOff>
    </xdr:from>
    <xdr:to>
      <xdr:col>14</xdr:col>
      <xdr:colOff>76200</xdr:colOff>
      <xdr:row>105</xdr:row>
      <xdr:rowOff>85725</xdr:rowOff>
    </xdr:to>
    <xdr:sp macro="" textlink="">
      <xdr:nvSpPr>
        <xdr:cNvPr id="3" name="pole tekstowe 2">
          <a:extLst>
            <a:ext uri="{FF2B5EF4-FFF2-40B4-BE49-F238E27FC236}">
              <a16:creationId xmlns:a16="http://schemas.microsoft.com/office/drawing/2014/main" id="{00000000-0008-0000-0500-000003000000}"/>
            </a:ext>
          </a:extLst>
        </xdr:cNvPr>
        <xdr:cNvSpPr txBox="1"/>
      </xdr:nvSpPr>
      <xdr:spPr>
        <a:xfrm>
          <a:off x="190500" y="3086097"/>
          <a:ext cx="8420100" cy="17002128"/>
        </a:xfrm>
        <a:prstGeom prst="rect">
          <a:avLst/>
        </a:prstGeom>
        <a:solidFill>
          <a:schemeClr val="accent4">
            <a:lumMod val="20000"/>
            <a:lumOff val="80000"/>
          </a:schemeClr>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l-PL" sz="1200" b="1" u="sng"/>
        </a:p>
        <a:p>
          <a:pPr algn="ctr"/>
          <a:r>
            <a:rPr lang="pl-PL" sz="1200" b="1" u="sng"/>
            <a:t>Opis funkcji i możliwości "Kalkulatora zlecenie 2022"</a:t>
          </a:r>
        </a:p>
        <a:p>
          <a:endParaRPr lang="pl-PL" sz="1100"/>
        </a:p>
        <a:p>
          <a:r>
            <a:rPr lang="pl-PL" sz="1100"/>
            <a:t>	Od</a:t>
          </a:r>
          <a:r>
            <a:rPr lang="pl-PL" sz="1100" baseline="0"/>
            <a:t> lipca 2022 roku zmieniły się, poraz kolejny, kryteria związane z wyliczeniami list płac zleceniobiorców. Reforma Polskiego Ładu 2.0 wprowadziła kolejne "usprawnienia" w zakresie wyliczania wynagrodzeń w 2022 roku.	</a:t>
          </a:r>
        </a:p>
        <a:p>
          <a:r>
            <a:rPr lang="pl-PL" sz="1100" baseline="0"/>
            <a:t>"Kalkulator zlecenie 2022" jest w miarę prostym narzędziem, które ma na celu pomóc wszystkim osobom zajmujących się wyliczeniami płacowymi zleceniobiorców w trakcie sporządzania list płac od lipca 2022 roku. Oczywiście nie należy go traktować jako programu kadrowo-płacowego. Jego rolą jest jedynie m. in. wspomaganie procesu sporządzania rachunków do umów zlecenie i ich późniejszą weryfikację czy też wykorzystanie dla obliczeń "na szybko" przy nowo zatrudnianych osobach. Można go używać również do szacowania łącznych kosztów zleceniodawcy przy zatrudnianiu zleceniobiorców. Istnieje możliwość by przy użyciu odpowiednich narzędzi Excel'a kalkulator mógł dokonywać obliczeń od kwoty netto do brutto (instrukcję jak w łatwy i prosty sposób można to wykonać załączam w odrębnej ramce w tym arkuszu). [W planach związanych z nową wersją kalkulatora jest stworzenie odrębnego przycisku, który to wykona to wyliczenie automatycznie].</a:t>
          </a:r>
          <a:endParaRPr lang="pl-PL" sz="1100"/>
        </a:p>
        <a:p>
          <a:r>
            <a:rPr lang="pl-PL" sz="1100"/>
            <a:t>	</a:t>
          </a:r>
          <a:endParaRPr lang="pl-PL" sz="1100" baseline="0"/>
        </a:p>
        <a:p>
          <a:endParaRPr lang="pl-PL" sz="1100" baseline="0"/>
        </a:p>
        <a:p>
          <a:r>
            <a:rPr lang="pl-PL" sz="1100" b="1" u="none" baseline="0"/>
            <a:t>W ramach możliwości, parametrów i funkcji kalkulatora można omówić:</a:t>
          </a:r>
        </a:p>
        <a:p>
          <a:endParaRPr lang="pl-PL" sz="1100" baseline="0"/>
        </a:p>
        <a:p>
          <a:r>
            <a:rPr lang="pl-PL" sz="1100" u="sng" baseline="0"/>
            <a:t>Kolory w polach kalkulatora</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kolory w kalkulatorze mają charakter pomocniczo - informacyjny,</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pola edytowalne przewidziane do wprowadzania danych oznaczone są </a:t>
          </a:r>
          <a:r>
            <a:rPr lang="pl-PL" sz="1100" baseline="0">
              <a:solidFill>
                <a:schemeClr val="accent6">
                  <a:lumMod val="75000"/>
                </a:schemeClr>
              </a:solidFill>
              <a:effectLst/>
              <a:latin typeface="+mn-lt"/>
              <a:ea typeface="+mn-ea"/>
              <a:cs typeface="+mn-cs"/>
            </a:rPr>
            <a:t>kolorem zielonym </a:t>
          </a:r>
          <a:r>
            <a:rPr lang="pl-PL" sz="1100" baseline="0">
              <a:solidFill>
                <a:schemeClr val="dk1"/>
              </a:solidFill>
              <a:effectLst/>
              <a:latin typeface="+mn-lt"/>
              <a:ea typeface="+mn-ea"/>
              <a:cs typeface="+mn-cs"/>
            </a:rPr>
            <a:t>(również pola list wyboru parametrów) - pozostałe pola są zablokowane i nie można w nich dokonywać edycji danych czy formuł,</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trakcie popełnienia błędu przewidzianego przez program, kalkulator oznaczy błędne pole </a:t>
          </a:r>
          <a:r>
            <a:rPr lang="pl-PL" sz="1100" baseline="0">
              <a:solidFill>
                <a:srgbClr val="FF0000"/>
              </a:solidFill>
              <a:effectLst/>
              <a:latin typeface="+mn-lt"/>
              <a:ea typeface="+mn-ea"/>
              <a:cs typeface="+mn-cs"/>
            </a:rPr>
            <a:t>kolorem krwistoczerwonym </a:t>
          </a:r>
          <a:r>
            <a:rPr lang="pl-PL" sz="1100" baseline="0">
              <a:solidFill>
                <a:schemeClr val="dk1"/>
              </a:solidFill>
              <a:effectLst/>
              <a:latin typeface="+mn-lt"/>
              <a:ea typeface="+mn-ea"/>
              <a:cs typeface="+mn-cs"/>
            </a:rPr>
            <a:t>- należy natychmiast poprawić błąd bowiem program nie będzie wyliczał danych prawidłowo,</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odrębnych polach pod wyliczonymi kwotami netto przygotowano informację o różnicy w wyliczeniu kwoty wynagrodzenia netto między rokiem 2021 a 2022. W sytuacji korzystnej (2022&gt;2021) program automatycznie oznaczy to pole </a:t>
          </a:r>
          <a:r>
            <a:rPr lang="pl-PL" sz="1100" baseline="0">
              <a:solidFill>
                <a:srgbClr val="92D050"/>
              </a:solidFill>
              <a:effectLst/>
              <a:latin typeface="+mn-lt"/>
              <a:ea typeface="+mn-ea"/>
              <a:cs typeface="+mn-cs"/>
            </a:rPr>
            <a:t>kolorem zielonym</a:t>
          </a:r>
          <a:r>
            <a:rPr lang="pl-PL" sz="1100" baseline="0">
              <a:solidFill>
                <a:schemeClr val="dk1"/>
              </a:solidFill>
              <a:effectLst/>
              <a:latin typeface="+mn-lt"/>
              <a:ea typeface="+mn-ea"/>
              <a:cs typeface="+mn-cs"/>
            </a:rPr>
            <a:t>, dla niekorzystnej (2022&lt;2021) </a:t>
          </a:r>
          <a:r>
            <a:rPr lang="pl-PL" sz="1100" baseline="0">
              <a:solidFill>
                <a:srgbClr val="FF3300"/>
              </a:solidFill>
              <a:effectLst/>
              <a:latin typeface="+mn-lt"/>
              <a:ea typeface="+mn-ea"/>
              <a:cs typeface="+mn-cs"/>
            </a:rPr>
            <a:t>kolorem czerwonym </a:t>
          </a:r>
          <a:r>
            <a:rPr lang="pl-PL" sz="1100" baseline="0">
              <a:solidFill>
                <a:schemeClr val="dk1"/>
              </a:solidFill>
              <a:effectLst/>
              <a:latin typeface="+mn-lt"/>
              <a:ea typeface="+mn-ea"/>
              <a:cs typeface="+mn-cs"/>
            </a:rPr>
            <a:t>a dla neutralnej (2021=2022) </a:t>
          </a:r>
          <a:r>
            <a:rPr lang="pl-PL" sz="1100" baseline="0">
              <a:solidFill>
                <a:schemeClr val="bg1">
                  <a:lumMod val="65000"/>
                </a:schemeClr>
              </a:solidFill>
              <a:effectLst/>
              <a:latin typeface="+mn-lt"/>
              <a:ea typeface="+mn-ea"/>
              <a:cs typeface="+mn-cs"/>
            </a:rPr>
            <a:t>kolorem szarym</a:t>
          </a:r>
          <a:r>
            <a:rPr lang="pl-PL" sz="1100" baseline="0">
              <a:solidFill>
                <a:schemeClr val="dk1"/>
              </a:solidFill>
              <a:effectLst/>
              <a:latin typeface="+mn-lt"/>
              <a:ea typeface="+mn-ea"/>
              <a:cs typeface="+mn-cs"/>
            </a:rPr>
            <a:t>,</a:t>
          </a:r>
          <a:endParaRPr lang="pl-PL" sz="1100" baseline="0"/>
        </a:p>
        <a:p>
          <a:r>
            <a:rPr lang="pl-PL" sz="1100" u="sng" baseline="0"/>
            <a:t>KUP i kwota wolna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możliwy jest </a:t>
          </a:r>
          <a:r>
            <a:rPr lang="pl-PL" sz="1100" baseline="0"/>
            <a:t>niezależny manualny wybór KUP (20%, 50% lub kwota rzeczywista kosztów),</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wartości dla KUP wybiera się z listy co zapobiega błędom piśmiennym, zaś kwotę kosztów rzeczywiście poniesionych wprowadza się już manualnie (kolumna D "Dane do wyliczeń"),</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baseline="0"/>
            <a:t>kalkulator zgłasza błąd oznaczając pola kolorem czerwonym w wypadku kiedy kwota kosztów rzeczistych jest większa niż wartość osiągniętego przychodu,</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Ubezpieczenie zdrowotne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składka ubezpieczenia zdrowotnego w roku 2022 jest liczona w oparciu o algorytmy dla roku 2021,</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składki ubezpieczenia zdrowotnego, zarówno dla roku 2021 jak i roku 2022 są na bieżąco monitorowane tak, by nie przekroczyły wartości podatku dochodowego wyliczanego dla aktualnych danych z 2022 roku, ale przy zastosowaniu algorytmów wyliczeniowych roku poprzedniego,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składki ubezpieczenia zdrowotnego można całkowicie wyłączyć w osobnym polu (kolumna C "Parametry i limity"),</a:t>
          </a:r>
        </a:p>
        <a:p>
          <a:r>
            <a:rPr lang="pl-PL" sz="1100" u="sng"/>
            <a:t>Ubezpieczenia</a:t>
          </a:r>
          <a:r>
            <a:rPr lang="pl-PL" sz="1100" u="sng" baseline="0"/>
            <a:t> społeczne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możliwość wprowadzanie sumy dotychczasowych podstaw wyliczenia ubezpieczenia emerytalno - rentowego zleceniobiorcy (kolumna D "Dane do wyliczeń") - co ma na celu uwzględnienie ewentualnego przekroczenia limitu tejże podstawy, który dla roku 2022 wynosi 177.660 zł. Program automatycznie skoryguje wtedy podstawę naliczania składek emerytalno rentowych (oczywiście w następstwie również wartość samych składek) tak by nie przekroczyć kwoty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radzi sobie oczywiście w sytuacji kiedy to bieżący miesiąc jest właśnie miesiącem przekroczenia limitu - składki są liczone jedynie z podstawy ograniczonej do wartości limitu,</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oczywiście jeżeli bieżący miesiąc jest miesiącem, w którym limit już został już przekroczony w poprzednich okresach to składki emerytalna i rentowa są zerowane,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składek ubezpieczeń emerytalnych i rentowych można całkowicie wyłączyć w osobnym polu (kolumna C "Parametry i limity"),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istnieje możliwość wprowadzanie sumy dotychczasowych podstaw wyliczenia dobrowolnego ubezpieczenia chorobowego z bieżącego miesiąca zleceniobiorcy (kolumna D "Dane do wyliczeń") - co ma na celu uwzględnienie ewentualnego przekroczenia limitu tejże podstawy, który dla roku 2022 wynosi 14.850 zł. Program automatycznie skoryguje wtedy podstawę naliczania składki chorobowej (oczywiście w następstwie również wartość samej składki) tak by nie przekroczyć kwoty limitu.</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składki ubezpieczenia chorobowego można całkowicie wyłączyć w osobnym polu (kolumna C "Parametry i limity"),</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Podatek dochodowy od osób fizycznych (PIT)</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podatek dochodowy wylicza się automatycznie i odrębnie wg parametrów dla roku 2021 i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kalkulator wylicza podatek automatycznie w oparciu o wybraną stawkę 12%, 17% lub 32%,</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naliczanie podatku dochodowego można wyłączyć w osobnym polu (kolumna C "Parametry i limity"), np. w sytuacji zleceniobiorcy do 26 roku życia,</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istnieją dwie możliwości wyliczenia podatku dochodowego od osób fizycznych: według skali i w formie ryczałtowej (wyboru dokonuje się w kolumnie C "Parametry i limity"),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wybrania rozliczenia ryczałtowego kalkulator zeruje kwotę kosztów uzyskania przychodów oraz kwotę składki ubezpieczenia zdrowotnego odliczaną od podatku w 2021 roku, a w samym wyliczeniu dochodu nie uwzględnia również składek ubezpieczenia społecznego,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rozliczenie ryczałtowe jest możliwe jedynie do kwoty 200 zł przychodów, w wypadku próby przeliczenia wynagrodzenia dla przychodu wyższego kalkulator zgłosi błąd oznaczając pola kolorem czerwonym,</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Zaliczka na podatek dochodowy od osób fizycznych</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zaliczka na podatek dochodowy od osób fizycznych PIT jest wyliczana odrębnie według odpowiednich zasad dla roku 2021 (tu jest pomniejszana o składkę ubezpieczenia zdrowotnego odliczaną od podatku ograniczoną do wysokości podatku dochodowego od osób fizycznych) i dla roku 2022,</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PPK zleceniodawcy i zleceniobiorcy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wyliczenie i uwzględnienie przy ustalaniu rachunku kwot przekazywanych w ramach PPK, zarówno dla zleceniodawcy jak i dla zleceniobiorcy,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zleceniobiorcy koniecznym jest wybranie odpowiednie wartości stawki PPK z listy lub wybranie polecenia "Brak" (kolumna C "Parametry i limity"). Program automatycznie wyliczy wartość PPK zleceniobiorcy i potrąci ją w wynagrodzeniu netto,</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w wypadku zleceniodawcy zrezygnowano jednak z automatyki wyliczeń i kwotę przychodu z tytułu PPK należy wprowadzić manualnie,</a:t>
          </a:r>
        </a:p>
        <a:p>
          <a:pPr marL="0" marR="0" lvl="0" indent="0" defTabSz="914400" eaLnBrk="1" fontAlgn="auto" latinLnBrk="0" hangingPunct="1">
            <a:lnSpc>
              <a:spcPct val="100000"/>
            </a:lnSpc>
            <a:spcBef>
              <a:spcPts val="0"/>
            </a:spcBef>
            <a:spcAft>
              <a:spcPts val="0"/>
            </a:spcAft>
            <a:buClrTx/>
            <a:buSzTx/>
            <a:buFontTx/>
            <a:buNone/>
            <a:tabLst/>
            <a:defRPr/>
          </a:pPr>
          <a:r>
            <a:rPr lang="pl-PL" sz="1100" u="sng" baseline="0">
              <a:solidFill>
                <a:schemeClr val="dk1"/>
              </a:solidFill>
              <a:effectLst/>
              <a:latin typeface="+mn-lt"/>
              <a:ea typeface="+mn-ea"/>
              <a:cs typeface="+mn-cs"/>
            </a:rPr>
            <a:t>Koszty funduszy (FP i FGŚP) zleceniodawcy</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program umożliwia automatyczne wyliczanie kosztów Funduszu Pracy i Fundusz Gwarantowanych Świadczeń Pracowniczych, bądź też ograniczenie ich wyliczania. W celu zaprzestania wyliczania jednego bądź obu funduszów przygotowano odrębne pola (kolumna C w tabeli "Narzutu kosztów zeceniodawcy"),</a:t>
          </a:r>
        </a:p>
        <a:p>
          <a:pPr marL="0" marR="0" lvl="0" indent="0" defTabSz="914400" eaLnBrk="1" fontAlgn="auto" latinLnBrk="0" hangingPunct="1">
            <a:lnSpc>
              <a:spcPct val="100000"/>
            </a:lnSpc>
            <a:spcBef>
              <a:spcPts val="0"/>
            </a:spcBef>
            <a:spcAft>
              <a:spcPts val="0"/>
            </a:spcAft>
            <a:buClrTx/>
            <a:buSzTx/>
            <a:buFontTx/>
            <a:buNone/>
            <a:tabLst/>
            <a:defRPr/>
          </a:pPr>
          <a:r>
            <a:rPr lang="pl-PL" u="sng">
              <a:effectLst/>
            </a:rPr>
            <a:t>Ubezpieczenie wypadkowe</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ubezpieczenie wypadkowe jest jedyną składką o zmiennym oprocentowaniu ustalanym indywidualnie. W celu jej wprowadzenia ustanowiono odrębne pole, w którym wysokość stopy procentowej wprowadza się ręcznie koniecznie w wartości procentowej (kolumna C w tabeli "Narzutu kosztów zleceniodawcy").</a:t>
          </a:r>
        </a:p>
        <a:p>
          <a:pPr eaLnBrk="1" fontAlgn="auto" latinLnBrk="0" hangingPunct="1"/>
          <a:r>
            <a:rPr lang="pl-PL" sz="1100" u="sng" baseline="0">
              <a:solidFill>
                <a:schemeClr val="dk1"/>
              </a:solidFill>
              <a:latin typeface="+mn-lt"/>
              <a:ea typeface="+mn-ea"/>
              <a:cs typeface="+mn-cs"/>
            </a:rPr>
            <a:t>Wynagrodzenie osób do 26 roku życia</a:t>
          </a:r>
          <a:endParaRPr lang="pl-PL" sz="1100">
            <a:solidFill>
              <a:schemeClr val="dk1"/>
            </a:solidFill>
            <a:latin typeface="+mn-lt"/>
            <a:ea typeface="+mn-ea"/>
            <a:cs typeface="+mn-cs"/>
          </a:endParaRPr>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potrafi zastosować ograniczenie wyliczenia podatku dochodowego dla osób do 26 roku życia,</a:t>
          </a:r>
          <a:endParaRPr lang="pl-PL"/>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w wypadku takich osób nadal monitoruje wyliczenie składki  ubezpieczenia zdrowotnego do wartości hipotetycznej zaliczki na podatek dochodowy</a:t>
          </a:r>
          <a:endParaRPr lang="pl-PL"/>
        </a:p>
        <a:p>
          <a:r>
            <a:rPr lang="pl-PL" sz="1100">
              <a:solidFill>
                <a:schemeClr val="dk1"/>
              </a:solidFill>
              <a:latin typeface="+mn-lt"/>
              <a:ea typeface="+mn-ea"/>
              <a:cs typeface="+mn-cs"/>
            </a:rPr>
            <a:t>→</a:t>
          </a:r>
          <a:r>
            <a:rPr lang="pl-PL" sz="1100" baseline="0">
              <a:solidFill>
                <a:schemeClr val="dk1"/>
              </a:solidFill>
              <a:latin typeface="+mn-lt"/>
              <a:ea typeface="+mn-ea"/>
              <a:cs typeface="+mn-cs"/>
            </a:rPr>
            <a:t> kalkulator  zaprzestaje wyliczenia PIT0 w sytuacji przekroczenia przez kwotę narastająco przychodów  wartości limitu 85.528 zł</a:t>
          </a:r>
          <a:endParaRPr lang="pl-PL"/>
        </a:p>
        <a:p>
          <a:pPr fontAlgn="base"/>
          <a:r>
            <a:rPr lang="pl-PL" sz="1100">
              <a:solidFill>
                <a:schemeClr val="dk1"/>
              </a:solidFill>
              <a:latin typeface="+mn-lt"/>
              <a:ea typeface="+mn-ea"/>
              <a:cs typeface="+mn-cs"/>
            </a:rPr>
            <a:t>→</a:t>
          </a:r>
          <a:r>
            <a:rPr lang="pl-PL" sz="1100" baseline="0">
              <a:solidFill>
                <a:schemeClr val="dk1"/>
              </a:solidFill>
              <a:latin typeface="+mn-lt"/>
              <a:ea typeface="+mn-ea"/>
              <a:cs typeface="+mn-cs"/>
            </a:rPr>
            <a:t> kalkulator  nie uwzględnia jednak w wyliczeniach miesiąca, w którym zostaje przekroczony limit 85.528 zł  - wyliczenia w takiej sytuacji z założenia są błędne! (zmiana w tym zakresie planowana jest w następnej wersji kalkulatora).</a:t>
          </a:r>
        </a:p>
        <a:p>
          <a:pPr marL="0" marR="0" lvl="0" indent="0" defTabSz="914400" eaLnBrk="1" fontAlgn="auto" latinLnBrk="0" hangingPunct="1">
            <a:lnSpc>
              <a:spcPct val="100000"/>
            </a:lnSpc>
            <a:spcBef>
              <a:spcPts val="0"/>
            </a:spcBef>
            <a:spcAft>
              <a:spcPts val="0"/>
            </a:spcAft>
            <a:buClrTx/>
            <a:buSzTx/>
            <a:buFontTx/>
            <a:buNone/>
            <a:tabLst/>
            <a:defRPr/>
          </a:pPr>
          <a:endParaRPr lang="pl-PL" sz="1100" baseline="0">
            <a:solidFill>
              <a:schemeClr val="dk1"/>
            </a:solidFill>
            <a:effectLst/>
            <a:latin typeface="+mn-lt"/>
            <a:ea typeface="+mn-ea"/>
            <a:cs typeface="+mn-cs"/>
          </a:endParaRPr>
        </a:p>
      </xdr:txBody>
    </xdr:sp>
    <xdr:clientData/>
  </xdr:twoCellAnchor>
  <xdr:twoCellAnchor>
    <xdr:from>
      <xdr:col>14</xdr:col>
      <xdr:colOff>276225</xdr:colOff>
      <xdr:row>16</xdr:row>
      <xdr:rowOff>19050</xdr:rowOff>
    </xdr:from>
    <xdr:to>
      <xdr:col>28</xdr:col>
      <xdr:colOff>162225</xdr:colOff>
      <xdr:row>81</xdr:row>
      <xdr:rowOff>0</xdr:rowOff>
    </xdr:to>
    <xdr:grpSp>
      <xdr:nvGrpSpPr>
        <xdr:cNvPr id="7" name="Grupa 6">
          <a:extLst>
            <a:ext uri="{FF2B5EF4-FFF2-40B4-BE49-F238E27FC236}">
              <a16:creationId xmlns:a16="http://schemas.microsoft.com/office/drawing/2014/main" id="{00000000-0008-0000-0500-000007000000}"/>
            </a:ext>
          </a:extLst>
        </xdr:cNvPr>
        <xdr:cNvGrpSpPr/>
      </xdr:nvGrpSpPr>
      <xdr:grpSpPr>
        <a:xfrm>
          <a:off x="8810625" y="3067050"/>
          <a:ext cx="8420400" cy="12363450"/>
          <a:chOff x="8799858" y="9963150"/>
          <a:chExt cx="8466782" cy="12363450"/>
        </a:xfrm>
      </xdr:grpSpPr>
      <xdr:sp macro="" textlink="">
        <xdr:nvSpPr>
          <xdr:cNvPr id="8" name="pole tekstowe 7">
            <a:extLst>
              <a:ext uri="{FF2B5EF4-FFF2-40B4-BE49-F238E27FC236}">
                <a16:creationId xmlns:a16="http://schemas.microsoft.com/office/drawing/2014/main" id="{00000000-0008-0000-0500-000008000000}"/>
              </a:ext>
            </a:extLst>
          </xdr:cNvPr>
          <xdr:cNvSpPr txBox="1"/>
        </xdr:nvSpPr>
        <xdr:spPr>
          <a:xfrm>
            <a:off x="8799858" y="9963150"/>
            <a:ext cx="8466782" cy="12363450"/>
          </a:xfrm>
          <a:prstGeom prst="rect">
            <a:avLst/>
          </a:prstGeom>
          <a:solidFill>
            <a:schemeClr val="accent2">
              <a:lumMod val="20000"/>
              <a:lumOff val="80000"/>
            </a:schemeClr>
          </a:solidFill>
          <a:ln w="38100"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Jak wyliczyć kwotę wynagrodzenia</a:t>
            </a:r>
            <a:r>
              <a:rPr lang="pl-PL" sz="1200" b="1" u="sng" baseline="0"/>
              <a:t> brutto podając kwotę wynagrodzenia netto</a:t>
            </a:r>
          </a:p>
          <a:p>
            <a:endParaRPr lang="pl-PL" sz="1100" baseline="0"/>
          </a:p>
          <a:p>
            <a:r>
              <a:rPr lang="pl-PL" sz="1100" baseline="0"/>
              <a:t>	W obecnej wersji kalkulatora nie ma jeszcze automatycznej możliwości wyliczenia wynagrodzenia brutto na podstawie wynagrodzenia netto. Jednak Excel ma narzędzie, które może w sposób radykalny skrócić czas wykonywania żmudnych prób na zasadzie "wielokrotnego trafiania kwot". Poniżej podaję skróconą instrukcję, która mam nadzieję, że pomoże w realizacji tego zadania.</a:t>
            </a:r>
          </a:p>
          <a:p>
            <a:r>
              <a:rPr lang="pl-PL" sz="1100" baseline="0"/>
              <a:t>	</a:t>
            </a:r>
          </a:p>
          <a:p>
            <a:endParaRPr lang="pl-PL" sz="1100" u="sng" baseline="0"/>
          </a:p>
          <a:p>
            <a:r>
              <a:rPr lang="pl-PL" sz="1100" u="sng" baseline="0"/>
              <a:t>Instrukcja szybkiego wyliczenia typu netto-brutto</a:t>
            </a:r>
          </a:p>
          <a:p>
            <a:endParaRPr lang="pl-PL" sz="1100"/>
          </a:p>
          <a:p>
            <a:r>
              <a:rPr lang="pl-PL" sz="1100"/>
              <a:t>1. Wyzeruj dane (wyczyść), jeżeli korzystałaś/łeś wcześniej z wyliczeń kalkulatora,</a:t>
            </a:r>
          </a:p>
          <a:p>
            <a:r>
              <a:rPr lang="pl-PL" sz="1100"/>
              <a:t>2. Wprowadź odpowiednie parametry wyliczeniowe, np. adekwatne</a:t>
            </a:r>
            <a:r>
              <a:rPr lang="pl-PL" sz="1100" baseline="0"/>
              <a:t> </a:t>
            </a:r>
            <a:r>
              <a:rPr lang="pl-PL" sz="1100"/>
              <a:t>KUP, </a:t>
            </a:r>
            <a:r>
              <a:rPr lang="pl-PL" sz="1100" baseline="0"/>
              <a:t>kwoty narastające od początku roku, procent PPK, itd. (czyli wszystkie te parametry, które są przypisane konkretnemu zleceniobiorcy),</a:t>
            </a:r>
          </a:p>
          <a:p>
            <a:r>
              <a:rPr lang="pl-PL" sz="1100" baseline="0"/>
              <a:t>3. Kliknij na wstążce zakładkę "Dane",</a:t>
            </a:r>
          </a:p>
          <a:p>
            <a:r>
              <a:rPr lang="pl-PL" sz="1100" baseline="0"/>
              <a:t>4. Znajdź i wybierz ikonkę "Analiza warunkowa" (uwaga: w starszych wersjach Excel'a może się ona nazywać "Analiza symulacji",</a:t>
            </a:r>
          </a:p>
          <a:p>
            <a:r>
              <a:rPr lang="pl-PL" sz="1100" baseline="0"/>
              <a:t>5. Z małego menu, które się ukaże kliknij narzędzie "Szukaj wyniku",</a:t>
            </a:r>
          </a:p>
          <a:p>
            <a:r>
              <a:rPr lang="pl-PL" sz="1100"/>
              <a:t>6.</a:t>
            </a:r>
            <a:r>
              <a:rPr lang="pl-PL" sz="1100" baseline="0"/>
              <a:t> W polu "Ustaw komórkę" kliknij na </a:t>
            </a:r>
            <a:r>
              <a:rPr lang="pl-PL" sz="1100" b="1" baseline="0"/>
              <a:t>komórkę F28 </a:t>
            </a:r>
            <a:r>
              <a:rPr lang="pl-PL" sz="1100" baseline="0"/>
              <a:t>(kwota wynagrodzenia),</a:t>
            </a:r>
          </a:p>
          <a:p>
            <a:r>
              <a:rPr lang="pl-PL" sz="1100" baseline="0"/>
              <a:t>7. W polu "Wartość" podaj oczekiwaną kwotę wynagrodzenia netto,</a:t>
            </a:r>
          </a:p>
          <a:p>
            <a:r>
              <a:rPr lang="pl-PL" sz="1100" baseline="0"/>
              <a:t>8. W polu "Zmieniając komórkę" kliknij </a:t>
            </a:r>
            <a:r>
              <a:rPr lang="pl-PL" sz="1100" b="1" baseline="0"/>
              <a:t>na komórkę F5 </a:t>
            </a:r>
            <a:r>
              <a:rPr lang="pl-PL" sz="1100" baseline="0"/>
              <a:t>(szukana kwota wynagrodzenia),</a:t>
            </a:r>
          </a:p>
          <a:p>
            <a:r>
              <a:rPr lang="pl-PL" sz="1100" baseline="0"/>
              <a:t>9. Kliknij przycisk "OK",</a:t>
            </a:r>
          </a:p>
          <a:p>
            <a:r>
              <a:rPr lang="pl-PL" sz="1100" baseline="0"/>
              <a:t>10. Poczekaj chwilę obserwując jak program wylicza kwotę brutto i ciesz się otrzymanym wynikiem. To już koniec!</a:t>
            </a:r>
          </a:p>
          <a:p>
            <a:endParaRPr lang="pl-PL" sz="1100" baseline="0"/>
          </a:p>
          <a:p>
            <a:r>
              <a:rPr lang="pl-PL" sz="1100" baseline="0"/>
              <a:t>Poniżej zrzut ekranu z zaznaczonym narzędziem "Szukaj wyniku"</a:t>
            </a:r>
          </a:p>
          <a:p>
            <a:endParaRPr lang="pl-PL" sz="1100" baseline="0"/>
          </a:p>
          <a:p>
            <a:r>
              <a:rPr lang="pl-PL" sz="1100" baseline="0"/>
              <a:t>Rys. 1 Gdzie znaleźć narzędzie "Szukaj wyniku"</a:t>
            </a:r>
          </a:p>
          <a:p>
            <a:endParaRPr lang="pl-PL" sz="1100" baseline="0"/>
          </a:p>
          <a:p>
            <a:endParaRPr lang="pl-PL" sz="1100" baseline="0"/>
          </a:p>
          <a:p>
            <a:r>
              <a:rPr lang="pl-PL" sz="1100" baseline="0"/>
              <a:t>	</a:t>
            </a:r>
          </a:p>
          <a:p>
            <a:endParaRPr lang="pl-PL" sz="1100" baseline="0"/>
          </a:p>
          <a:p>
            <a:endParaRPr lang="pl-PL" sz="1100" baseline="0"/>
          </a:p>
          <a:p>
            <a:endParaRPr lang="pl-PL" sz="1100" baseline="0"/>
          </a:p>
          <a:p>
            <a:endParaRPr lang="pl-PL" sz="1100" baseline="0"/>
          </a:p>
          <a:p>
            <a:endParaRPr lang="pl-PL" sz="1100" baseline="0"/>
          </a:p>
          <a:p>
            <a:endParaRPr lang="pl-PL" sz="1100" baseline="0"/>
          </a:p>
          <a:p>
            <a:r>
              <a:rPr lang="pl-PL" sz="1100" baseline="0"/>
              <a:t>Poniżej przykładowe zrzuty ekranu dla wyliczenia kwoty brutto od podanej oczekiwanej przez zleceniobiorcą kwoty 6.350 zł netto (koszty uzyskania przychodu 20%, nie ma zwolnienia z podatku PIT, zaliczka obniżana zgodnie z rozporządzeniem z 7 stycznia, nie przystąpił do PPK i nie przekroczył limitów ZUS, oskładkowany pełnym ZUS).</a:t>
            </a:r>
          </a:p>
          <a:p>
            <a:endParaRPr lang="pl-PL" sz="1100" baseline="0"/>
          </a:p>
          <a:p>
            <a:endParaRPr lang="pl-PL" sz="1100" baseline="0"/>
          </a:p>
          <a:p>
            <a:r>
              <a:rPr lang="pl-PL" sz="1100" baseline="0"/>
              <a:t>         Rys. 2 Ustawienie parametrów wyliczeniowych		                 Rys. 3 Otrzymany rezultat</a:t>
            </a:r>
          </a:p>
          <a:p>
            <a:endParaRPr lang="pl-PL" sz="1100" baseline="0"/>
          </a:p>
          <a:p>
            <a:r>
              <a:rPr lang="pl-PL" sz="1100"/>
              <a:t>					</a:t>
            </a:r>
          </a:p>
        </xdr:txBody>
      </xdr:sp>
      <xdr:pic>
        <xdr:nvPicPr>
          <xdr:cNvPr id="9" name="Obraz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5582" y="14487525"/>
            <a:ext cx="8285508" cy="1047750"/>
          </a:xfrm>
          <a:prstGeom prst="rect">
            <a:avLst/>
          </a:prstGeom>
        </xdr:spPr>
      </xdr:pic>
    </xdr:grpSp>
    <xdr:clientData/>
  </xdr:twoCellAnchor>
  <xdr:twoCellAnchor>
    <xdr:from>
      <xdr:col>0</xdr:col>
      <xdr:colOff>200024</xdr:colOff>
      <xdr:row>6</xdr:row>
      <xdr:rowOff>76201</xdr:rowOff>
    </xdr:from>
    <xdr:to>
      <xdr:col>5</xdr:col>
      <xdr:colOff>247649</xdr:colOff>
      <xdr:row>15</xdr:row>
      <xdr:rowOff>57151</xdr:rowOff>
    </xdr:to>
    <xdr:sp macro="" textlink="">
      <xdr:nvSpPr>
        <xdr:cNvPr id="11" name="pole tekstowe 10">
          <a:extLst>
            <a:ext uri="{FF2B5EF4-FFF2-40B4-BE49-F238E27FC236}">
              <a16:creationId xmlns:a16="http://schemas.microsoft.com/office/drawing/2014/main" id="{00000000-0008-0000-0500-00000B000000}"/>
            </a:ext>
          </a:extLst>
        </xdr:cNvPr>
        <xdr:cNvSpPr txBox="1"/>
      </xdr:nvSpPr>
      <xdr:spPr>
        <a:xfrm>
          <a:off x="200024" y="1219201"/>
          <a:ext cx="3095625" cy="1695450"/>
        </a:xfrm>
        <a:prstGeom prst="rect">
          <a:avLst/>
        </a:prstGeom>
        <a:solidFill>
          <a:schemeClr val="bg1">
            <a:lumMod val="75000"/>
          </a:schemeClr>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u="sng"/>
            <a:t>Na</a:t>
          </a:r>
          <a:r>
            <a:rPr lang="pl-PL" sz="1100" b="1" u="sng" baseline="0"/>
            <a:t> tej stronie poniżej</a:t>
          </a:r>
          <a:r>
            <a:rPr lang="pl-PL" sz="1100" b="1" u="sng"/>
            <a:t>: </a:t>
          </a:r>
        </a:p>
        <a:p>
          <a:endParaRPr lang="pl-PL" sz="1100"/>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1. </a:t>
          </a:r>
          <a:r>
            <a:rPr lang="pl-PL" sz="1100" b="0" i="0" u="none">
              <a:solidFill>
                <a:schemeClr val="dk1"/>
              </a:solidFill>
              <a:effectLst/>
              <a:latin typeface="+mn-lt"/>
              <a:ea typeface="+mn-ea"/>
              <a:cs typeface="+mn-cs"/>
            </a:rPr>
            <a:t>Opis funkcji i możliwości "Kalkulatora zlecenie 2022"</a:t>
          </a:r>
          <a:endParaRPr lang="pl-PL" b="0" i="0" u="non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0" i="0" u="none"/>
            <a:t>2. </a:t>
          </a:r>
          <a:r>
            <a:rPr lang="pl-PL" sz="1100" b="0" i="0" u="none">
              <a:solidFill>
                <a:schemeClr val="dk1"/>
              </a:solidFill>
              <a:effectLst/>
              <a:latin typeface="+mn-lt"/>
              <a:ea typeface="+mn-ea"/>
              <a:cs typeface="+mn-cs"/>
            </a:rPr>
            <a:t>Jak wyliczyć kwotę wynagrodzenia</a:t>
          </a:r>
          <a:r>
            <a:rPr lang="pl-PL" sz="1100" b="0" i="0" u="none" baseline="0">
              <a:solidFill>
                <a:schemeClr val="dk1"/>
              </a:solidFill>
              <a:effectLst/>
              <a:latin typeface="+mn-lt"/>
              <a:ea typeface="+mn-ea"/>
              <a:cs typeface="+mn-cs"/>
            </a:rPr>
            <a:t> brutto podając kwotę wynagrodzenia netto</a:t>
          </a:r>
          <a:endParaRPr lang="pl-PL" b="0" i="0" u="none">
            <a:effectLst/>
          </a:endParaRPr>
        </a:p>
        <a:p>
          <a:r>
            <a:rPr lang="pl-PL" sz="1100" b="0" i="0" u="none"/>
            <a:t>3. Informacja o prawach autorskich i ewentualnych błędach w działaniu</a:t>
          </a:r>
        </a:p>
      </xdr:txBody>
    </xdr:sp>
    <xdr:clientData/>
  </xdr:twoCellAnchor>
  <xdr:twoCellAnchor>
    <xdr:from>
      <xdr:col>14</xdr:col>
      <xdr:colOff>295275</xdr:colOff>
      <xdr:row>81</xdr:row>
      <xdr:rowOff>190499</xdr:rowOff>
    </xdr:from>
    <xdr:to>
      <xdr:col>28</xdr:col>
      <xdr:colOff>181275</xdr:colOff>
      <xdr:row>105</xdr:row>
      <xdr:rowOff>66675</xdr:rowOff>
    </xdr:to>
    <xdr:sp macro="" textlink="">
      <xdr:nvSpPr>
        <xdr:cNvPr id="13" name="pole tekstowe 12">
          <a:extLst>
            <a:ext uri="{FF2B5EF4-FFF2-40B4-BE49-F238E27FC236}">
              <a16:creationId xmlns:a16="http://schemas.microsoft.com/office/drawing/2014/main" id="{00000000-0008-0000-0500-00000D000000}"/>
            </a:ext>
          </a:extLst>
        </xdr:cNvPr>
        <xdr:cNvSpPr txBox="1"/>
      </xdr:nvSpPr>
      <xdr:spPr>
        <a:xfrm>
          <a:off x="8829675" y="15620999"/>
          <a:ext cx="8420400" cy="4448176"/>
        </a:xfrm>
        <a:prstGeom prst="rect">
          <a:avLst/>
        </a:prstGeom>
        <a:solidFill>
          <a:srgbClr val="F7B0AB"/>
        </a:solidFill>
        <a:ln w="38100" cmpd="sng">
          <a:solidFill>
            <a:srgbClr val="F79BA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a:p>
          <a:pPr algn="ctr"/>
          <a:r>
            <a:rPr lang="pl-PL" sz="1200" b="1" u="sng"/>
            <a:t>Informacja o prawach autorskich</a:t>
          </a:r>
        </a:p>
        <a:p>
          <a:pPr algn="ctr"/>
          <a:endParaRPr lang="pl-PL" sz="1200" b="1" u="sng"/>
        </a:p>
        <a:p>
          <a:r>
            <a:rPr lang="pl-PL" sz="1100" b="0" u="none"/>
            <a:t>"Kalkulator zlecenie 2022</a:t>
          </a:r>
          <a:r>
            <a:rPr lang="pl-PL" sz="1100" b="0" u="none" baseline="30000"/>
            <a:t>©</a:t>
          </a:r>
          <a:r>
            <a:rPr lang="pl-PL" sz="1100" b="0" u="none"/>
            <a:t>" stanowi własność autora Macieja Derwisza i jest objęty wszelkimi prawami autorskimi stąd wynikającymi</a:t>
          </a:r>
          <a:r>
            <a:rPr lang="pl-PL" sz="1100" b="0" u="none" baseline="0"/>
            <a:t>. </a:t>
          </a:r>
        </a:p>
        <a:p>
          <a:r>
            <a:rPr lang="pl-PL" sz="1050" b="0">
              <a:solidFill>
                <a:schemeClr val="dk1"/>
              </a:solidFill>
              <a:effectLst/>
              <a:latin typeface="+mn-lt"/>
              <a:ea typeface="+mn-ea"/>
              <a:cs typeface="+mn-cs"/>
            </a:rPr>
            <a:t>"Kalkulator zlecenie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100" b="0" u="none" baseline="0"/>
            <a:t>podlega z mocy prawa</a:t>
          </a:r>
          <a:r>
            <a:rPr lang="pl-PL" sz="1050" b="0" i="0">
              <a:solidFill>
                <a:schemeClr val="dk1"/>
              </a:solidFill>
              <a:effectLst/>
              <a:latin typeface="+mn-lt"/>
              <a:ea typeface="+mn-ea"/>
              <a:cs typeface="+mn-cs"/>
            </a:rPr>
            <a:t> ochronie zgodnie z „Ustawą o prawie autorskim i prawach pokrewnych” z dnia 4 lutego 1994 r. (tekst ujednolicony:</a:t>
          </a:r>
          <a:r>
            <a:rPr lang="pl-PL" sz="1050" b="0" i="0" baseline="0">
              <a:solidFill>
                <a:schemeClr val="dk1"/>
              </a:solidFill>
              <a:effectLst/>
              <a:latin typeface="+mn-lt"/>
              <a:ea typeface="+mn-ea"/>
              <a:cs typeface="+mn-cs"/>
            </a:rPr>
            <a:t> Dz. U. z 2021 r. poz. 1062)</a:t>
          </a:r>
          <a:endParaRPr lang="pl-PL" sz="1050" b="0" i="0">
            <a:solidFill>
              <a:schemeClr val="dk1"/>
            </a:solidFill>
            <a:effectLst/>
            <a:latin typeface="+mn-lt"/>
            <a:ea typeface="+mn-ea"/>
            <a:cs typeface="+mn-cs"/>
          </a:endParaRPr>
        </a:p>
        <a:p>
          <a:r>
            <a:rPr lang="pl-PL" sz="1050" b="0" i="0">
              <a:solidFill>
                <a:schemeClr val="dk1"/>
              </a:solidFill>
              <a:effectLst/>
              <a:latin typeface="+mn-lt"/>
              <a:ea typeface="+mn-ea"/>
              <a:cs typeface="+mn-cs"/>
            </a:rPr>
            <a:t>Wszelkie zmiany treści </a:t>
          </a:r>
          <a:r>
            <a:rPr lang="pl-PL" sz="1050" b="0">
              <a:solidFill>
                <a:schemeClr val="dk1"/>
              </a:solidFill>
              <a:effectLst/>
              <a:latin typeface="+mn-lt"/>
              <a:ea typeface="+mn-ea"/>
              <a:cs typeface="+mn-cs"/>
            </a:rPr>
            <a:t>"Kalkulatora zlecenie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a:t>
          </a:r>
          <a:r>
            <a:rPr lang="pl-PL" sz="1050" b="0" i="0">
              <a:solidFill>
                <a:schemeClr val="dk1"/>
              </a:solidFill>
              <a:effectLst/>
              <a:latin typeface="+mn-lt"/>
              <a:ea typeface="+mn-ea"/>
              <a:cs typeface="+mn-cs"/>
            </a:rPr>
            <a:t>, formuł wyliczeniowych, prezentacji danych i wszelka</a:t>
          </a:r>
          <a:r>
            <a:rPr lang="pl-PL" sz="1050" b="0" i="0" baseline="0">
              <a:solidFill>
                <a:schemeClr val="dk1"/>
              </a:solidFill>
              <a:effectLst/>
              <a:latin typeface="+mn-lt"/>
              <a:ea typeface="+mn-ea"/>
              <a:cs typeface="+mn-cs"/>
            </a:rPr>
            <a:t> inna ingerencja</a:t>
          </a:r>
          <a:r>
            <a:rPr lang="pl-PL" sz="1050" b="0" i="0">
              <a:solidFill>
                <a:schemeClr val="dk1"/>
              </a:solidFill>
              <a:effectLst/>
              <a:latin typeface="+mn-lt"/>
              <a:ea typeface="+mn-ea"/>
              <a:cs typeface="+mn-cs"/>
            </a:rPr>
            <a:t> naruszająca jego spójność</a:t>
          </a:r>
          <a:r>
            <a:rPr lang="pl-PL" sz="1050" b="0" i="0" baseline="0">
              <a:solidFill>
                <a:schemeClr val="dk1"/>
              </a:solidFill>
              <a:effectLst/>
              <a:latin typeface="+mn-lt"/>
              <a:ea typeface="+mn-ea"/>
              <a:cs typeface="+mn-cs"/>
            </a:rPr>
            <a:t> algorytmiczną i logiczną, </a:t>
          </a:r>
          <a:r>
            <a:rPr lang="pl-PL" sz="1050" b="0" i="0">
              <a:solidFill>
                <a:schemeClr val="dk1"/>
              </a:solidFill>
              <a:effectLst/>
              <a:latin typeface="+mn-lt"/>
              <a:ea typeface="+mn-ea"/>
              <a:cs typeface="+mn-cs"/>
            </a:rPr>
            <a:t>bez zgody autora są zabronione.</a:t>
          </a:r>
        </a:p>
        <a:p>
          <a:r>
            <a:rPr lang="pl-PL" sz="1050" b="0" i="0">
              <a:solidFill>
                <a:schemeClr val="dk1"/>
              </a:solidFill>
              <a:effectLst/>
              <a:latin typeface="+mn-lt"/>
              <a:ea typeface="+mn-ea"/>
              <a:cs typeface="+mn-cs"/>
            </a:rPr>
            <a:t>Kalkulator może być używany jako program</a:t>
          </a:r>
          <a:r>
            <a:rPr lang="pl-PL" sz="1050" b="0" i="0" baseline="0">
              <a:solidFill>
                <a:schemeClr val="dk1"/>
              </a:solidFill>
              <a:effectLst/>
              <a:latin typeface="+mn-lt"/>
              <a:ea typeface="+mn-ea"/>
              <a:cs typeface="+mn-cs"/>
            </a:rPr>
            <a:t> pomocniczy w ramach pracy służb kadrowo - płacowych w przedsiębiorstwie jako pomoc w wykonywaniu codziennych, typowych obowiązków. </a:t>
          </a:r>
        </a:p>
        <a:p>
          <a:r>
            <a:rPr lang="pl-PL" sz="1050" b="0" i="0" u="none" baseline="0">
              <a:solidFill>
                <a:schemeClr val="dk1"/>
              </a:solidFill>
              <a:effectLst/>
              <a:latin typeface="+mn-lt"/>
              <a:ea typeface="+mn-ea"/>
              <a:cs typeface="+mn-cs"/>
            </a:rPr>
            <a:t>Sprzedaż </a:t>
          </a:r>
          <a:r>
            <a:rPr lang="pl-PL" sz="1050" b="0" u="none">
              <a:solidFill>
                <a:schemeClr val="dk1"/>
              </a:solidFill>
              <a:effectLst/>
              <a:latin typeface="+mn-lt"/>
              <a:ea typeface="+mn-ea"/>
              <a:cs typeface="+mn-cs"/>
            </a:rPr>
            <a:t>"Kalkulator zlecenie 2022</a:t>
          </a:r>
          <a:r>
            <a:rPr lang="pl-PL" sz="1050" b="0" u="none" baseline="30000">
              <a:solidFill>
                <a:schemeClr val="dk1"/>
              </a:solidFill>
              <a:effectLst/>
              <a:latin typeface="+mn-lt"/>
              <a:ea typeface="+mn-ea"/>
              <a:cs typeface="+mn-cs"/>
            </a:rPr>
            <a:t>©</a:t>
          </a:r>
          <a:r>
            <a:rPr lang="pl-PL" sz="1050" b="0" u="none">
              <a:solidFill>
                <a:schemeClr val="dk1"/>
              </a:solidFill>
              <a:effectLst/>
              <a:latin typeface="+mn-lt"/>
              <a:ea typeface="+mn-ea"/>
              <a:cs typeface="+mn-cs"/>
            </a:rPr>
            <a:t>" </a:t>
          </a:r>
          <a:r>
            <a:rPr lang="pl-PL" sz="1050" b="0" i="0" u="none" baseline="0">
              <a:solidFill>
                <a:schemeClr val="dk1"/>
              </a:solidFill>
              <a:effectLst/>
              <a:latin typeface="+mn-lt"/>
              <a:ea typeface="+mn-ea"/>
              <a:cs typeface="+mn-cs"/>
            </a:rPr>
            <a:t> lub jego dalsze odpłatne udostępnianie bez zgody autora są </a:t>
          </a:r>
          <a:r>
            <a:rPr lang="pl-PL" sz="1050" b="0" i="0" u="sng" baseline="0">
              <a:solidFill>
                <a:schemeClr val="dk1"/>
              </a:solidFill>
              <a:effectLst/>
              <a:latin typeface="+mn-lt"/>
              <a:ea typeface="+mn-ea"/>
              <a:cs typeface="+mn-cs"/>
            </a:rPr>
            <a:t>bezwzględnie zabronione</a:t>
          </a:r>
          <a:r>
            <a:rPr lang="pl-PL" sz="1050" b="0" i="0" u="none" baseline="0">
              <a:solidFill>
                <a:schemeClr val="dk1"/>
              </a:solidFill>
              <a:effectLst/>
              <a:latin typeface="+mn-lt"/>
              <a:ea typeface="+mn-ea"/>
              <a:cs typeface="+mn-cs"/>
            </a:rPr>
            <a:t>.</a:t>
          </a:r>
        </a:p>
        <a:p>
          <a:r>
            <a:rPr lang="pl-PL" sz="1050" b="0" i="0" baseline="0">
              <a:solidFill>
                <a:schemeClr val="dk1"/>
              </a:solidFill>
              <a:effectLst/>
              <a:latin typeface="+mn-lt"/>
              <a:ea typeface="+mn-ea"/>
              <a:cs typeface="+mn-cs"/>
            </a:rPr>
            <a:t>Wszelkie inne znaki towarowe i prawa autorskie oraz sam program Excel w ramach pakietu Microsoft Office 365, przy pomocy którego </a:t>
          </a:r>
          <a:r>
            <a:rPr lang="pl-PL" sz="1050" b="0">
              <a:solidFill>
                <a:schemeClr val="dk1"/>
              </a:solidFill>
              <a:effectLst/>
              <a:latin typeface="+mn-lt"/>
              <a:ea typeface="+mn-ea"/>
              <a:cs typeface="+mn-cs"/>
            </a:rPr>
            <a:t>"Kalkulator wynagrodzeń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a:t>
          </a:r>
          <a:r>
            <a:rPr lang="pl-PL" sz="1050" b="0" i="0" baseline="0">
              <a:solidFill>
                <a:schemeClr val="dk1"/>
              </a:solidFill>
              <a:effectLst/>
              <a:latin typeface="+mn-lt"/>
              <a:ea typeface="+mn-ea"/>
              <a:cs typeface="+mn-cs"/>
            </a:rPr>
            <a:t>został wykonany są własnością ich właściciela firmy </a:t>
          </a:r>
          <a:r>
            <a:rPr lang="pl-PL" sz="1050" b="0" i="0">
              <a:solidFill>
                <a:schemeClr val="dk1"/>
              </a:solidFill>
              <a:effectLst/>
              <a:latin typeface="+mn-lt"/>
              <a:ea typeface="+mn-ea"/>
              <a:cs typeface="+mn-cs"/>
            </a:rPr>
            <a:t>© 2006 Microsoft Corporation</a:t>
          </a:r>
          <a:r>
            <a:rPr lang="pl-PL" sz="1050" b="0" i="0" baseline="0">
              <a:solidFill>
                <a:schemeClr val="dk1"/>
              </a:solidFill>
              <a:effectLst/>
              <a:latin typeface="+mn-lt"/>
              <a:ea typeface="+mn-ea"/>
              <a:cs typeface="+mn-cs"/>
            </a:rPr>
            <a:t> i podlegają oddzielnej ochronie prawnej.</a:t>
          </a:r>
        </a:p>
        <a:p>
          <a:endParaRPr lang="pl-PL" sz="1050" b="0" i="0" baseline="0">
            <a:solidFill>
              <a:schemeClr val="dk1"/>
            </a:solidFill>
            <a:effectLst/>
            <a:latin typeface="+mn-lt"/>
            <a:ea typeface="+mn-ea"/>
            <a:cs typeface="+mn-cs"/>
          </a:endParaRPr>
        </a:p>
        <a:p>
          <a:pPr algn="ctr"/>
          <a:r>
            <a:rPr lang="pl-PL" sz="1050" b="0" i="0" u="sng">
              <a:solidFill>
                <a:schemeClr val="dk1"/>
              </a:solidFill>
              <a:effectLst/>
              <a:latin typeface="+mn-lt"/>
              <a:ea typeface="+mn-ea"/>
              <a:cs typeface="+mn-cs"/>
            </a:rPr>
            <a:t> </a:t>
          </a:r>
        </a:p>
        <a:p>
          <a:pPr algn="ctr"/>
          <a:endParaRPr lang="pl-PL" sz="1200" b="1" u="sng">
            <a:solidFill>
              <a:schemeClr val="dk1"/>
            </a:solidFill>
            <a:latin typeface="+mn-lt"/>
            <a:ea typeface="+mn-ea"/>
            <a:cs typeface="+mn-cs"/>
          </a:endParaRPr>
        </a:p>
        <a:p>
          <a:pPr algn="ctr"/>
          <a:r>
            <a:rPr lang="pl-PL" sz="1200" b="1" u="sng">
              <a:solidFill>
                <a:schemeClr val="dk1"/>
              </a:solidFill>
              <a:latin typeface="+mn-lt"/>
              <a:ea typeface="+mn-ea"/>
              <a:cs typeface="+mn-cs"/>
            </a:rPr>
            <a:t>Oświadczenie autora o możliwym wadliwym, niezamierzonym działaniu produktu</a:t>
          </a:r>
        </a:p>
        <a:p>
          <a:endParaRPr lang="pl-PL" sz="1050" b="0" i="0" u="none">
            <a:solidFill>
              <a:schemeClr val="dk1"/>
            </a:solidFill>
            <a:effectLst/>
            <a:latin typeface="+mn-lt"/>
            <a:ea typeface="+mn-ea"/>
            <a:cs typeface="+mn-cs"/>
          </a:endParaRPr>
        </a:p>
        <a:p>
          <a:r>
            <a:rPr lang="pl-PL" sz="1050" b="0" i="0" u="none">
              <a:solidFill>
                <a:schemeClr val="dk1"/>
              </a:solidFill>
              <a:effectLst/>
              <a:latin typeface="+mn-lt"/>
              <a:ea typeface="+mn-ea"/>
              <a:cs typeface="+mn-cs"/>
            </a:rPr>
            <a:t>	Autor</a:t>
          </a:r>
          <a:r>
            <a:rPr lang="pl-PL" sz="1050" b="0" i="0" u="none" baseline="0">
              <a:solidFill>
                <a:schemeClr val="dk1"/>
              </a:solidFill>
              <a:effectLst/>
              <a:latin typeface="+mn-lt"/>
              <a:ea typeface="+mn-ea"/>
              <a:cs typeface="+mn-cs"/>
            </a:rPr>
            <a:t> oświadcza, że dołożył wszelkich starań by </a:t>
          </a:r>
          <a:r>
            <a:rPr lang="pl-PL" sz="1050" b="0">
              <a:solidFill>
                <a:schemeClr val="dk1"/>
              </a:solidFill>
              <a:effectLst/>
              <a:latin typeface="+mn-lt"/>
              <a:ea typeface="+mn-ea"/>
              <a:cs typeface="+mn-cs"/>
            </a:rPr>
            <a:t>"Kalkulator zlecenie 2022</a:t>
          </a:r>
          <a:r>
            <a:rPr lang="pl-PL" sz="1050" b="0" baseline="30000">
              <a:solidFill>
                <a:schemeClr val="dk1"/>
              </a:solidFill>
              <a:effectLst/>
              <a:latin typeface="+mn-lt"/>
              <a:ea typeface="+mn-ea"/>
              <a:cs typeface="+mn-cs"/>
            </a:rPr>
            <a:t>©</a:t>
          </a:r>
          <a:r>
            <a:rPr lang="pl-PL" sz="1050" b="0">
              <a:solidFill>
                <a:schemeClr val="dk1"/>
              </a:solidFill>
              <a:effectLst/>
              <a:latin typeface="+mn-lt"/>
              <a:ea typeface="+mn-ea"/>
              <a:cs typeface="+mn-cs"/>
            </a:rPr>
            <a:t>" był produktem sprawnie</a:t>
          </a:r>
          <a:r>
            <a:rPr lang="pl-PL" sz="1050" b="0" baseline="0">
              <a:solidFill>
                <a:schemeClr val="dk1"/>
              </a:solidFill>
              <a:effectLst/>
              <a:latin typeface="+mn-lt"/>
              <a:ea typeface="+mn-ea"/>
              <a:cs typeface="+mn-cs"/>
            </a:rPr>
            <a:t> i prawidłowo działającym. Biorąc jednak pod uwagę niezwykle skomplikowany system wyliczenia wynagrodzeń, z którym mamy do czynienia obecnie w Polsce, autor nie może wziąć na siebie odpowiedzialności za ewentualne błędy w jego działaniu, które mogłyby się przyczynić do wadliwego jego funkcjonowania. Autor wyraźnie oświadcza, że nie jest w stanie przetestować wszelkich możliwych wariantów związanych z użyciem kalkulatora i tym samym nie może w pełni zagwarantować, że produkt ten działa zawsze poprawnie i jest pozbawiony wad. Autor niniejszym oświadcza, że nie ponosi żadnej odpowiedzialności za ewentualne straty powstałe w wyniku jego jakiegokolwiek użytkowania. Jeżeli nie zgadzasz się z tak przedstawionymi założeniami i nie wyrażasz zgody na ewentualne błędne działanie programu to autor prosi o całkowitą rezygnację z jego użytkowania i usunięcie programu z zasobów własnych.</a:t>
          </a:r>
          <a:endParaRPr lang="pl-PL" sz="1050" b="0" i="0" u="none">
            <a:solidFill>
              <a:schemeClr val="dk1"/>
            </a:solidFill>
            <a:effectLst/>
            <a:latin typeface="+mn-lt"/>
            <a:ea typeface="+mn-ea"/>
            <a:cs typeface="+mn-cs"/>
          </a:endParaRPr>
        </a:p>
      </xdr:txBody>
    </xdr:sp>
    <xdr:clientData/>
  </xdr:twoCellAnchor>
  <xdr:twoCellAnchor>
    <xdr:from>
      <xdr:col>19</xdr:col>
      <xdr:colOff>209550</xdr:colOff>
      <xdr:row>131</xdr:row>
      <xdr:rowOff>133350</xdr:rowOff>
    </xdr:from>
    <xdr:to>
      <xdr:col>23</xdr:col>
      <xdr:colOff>123825</xdr:colOff>
      <xdr:row>131</xdr:row>
      <xdr:rowOff>133350</xdr:rowOff>
    </xdr:to>
    <xdr:cxnSp macro="">
      <xdr:nvCxnSpPr>
        <xdr:cNvPr id="14" name="Łącznik prosty 13">
          <a:extLst>
            <a:ext uri="{FF2B5EF4-FFF2-40B4-BE49-F238E27FC236}">
              <a16:creationId xmlns:a16="http://schemas.microsoft.com/office/drawing/2014/main" id="{00000000-0008-0000-0500-00000E000000}"/>
            </a:ext>
          </a:extLst>
        </xdr:cNvPr>
        <xdr:cNvCxnSpPr/>
      </xdr:nvCxnSpPr>
      <xdr:spPr>
        <a:xfrm>
          <a:off x="11791950" y="25088850"/>
          <a:ext cx="2352675"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360268</xdr:colOff>
      <xdr:row>4</xdr:row>
      <xdr:rowOff>75467</xdr:rowOff>
    </xdr:from>
    <xdr:to>
      <xdr:col>24</xdr:col>
      <xdr:colOff>607918</xdr:colOff>
      <xdr:row>12</xdr:row>
      <xdr:rowOff>18301</xdr:rowOff>
    </xdr:to>
    <xdr:sp macro="" textlink="">
      <xdr:nvSpPr>
        <xdr:cNvPr id="15" name="pole tekstowe 14">
          <a:extLst>
            <a:ext uri="{FF2B5EF4-FFF2-40B4-BE49-F238E27FC236}">
              <a16:creationId xmlns:a16="http://schemas.microsoft.com/office/drawing/2014/main" id="{00000000-0008-0000-0500-00000F000000}"/>
            </a:ext>
          </a:extLst>
        </xdr:cNvPr>
        <xdr:cNvSpPr txBox="1"/>
      </xdr:nvSpPr>
      <xdr:spPr>
        <a:xfrm rot="1813511">
          <a:off x="12552268" y="837467"/>
          <a:ext cx="2686050" cy="146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i="1">
              <a:latin typeface="Courier New" panose="02070309020205020404" pitchFamily="49" charset="0"/>
              <a:cs typeface="Courier New" panose="02070309020205020404" pitchFamily="49" charset="0"/>
            </a:rPr>
            <a:t>Uwaga!</a:t>
          </a:r>
        </a:p>
        <a:p>
          <a:pPr algn="ctr"/>
          <a:r>
            <a:rPr lang="pl-PL" sz="1100" i="1">
              <a:latin typeface="Courier New" panose="02070309020205020404" pitchFamily="49" charset="0"/>
              <a:cs typeface="Courier New" panose="02070309020205020404" pitchFamily="49" charset="0"/>
            </a:rPr>
            <a:t>Zapoznaj się z prawami</a:t>
          </a:r>
          <a:r>
            <a:rPr lang="pl-PL" sz="1100" i="1" baseline="0">
              <a:latin typeface="Courier New" panose="02070309020205020404" pitchFamily="49" charset="0"/>
              <a:cs typeface="Courier New" panose="02070309020205020404" pitchFamily="49" charset="0"/>
            </a:rPr>
            <a:t> autorskimi, warunkami użytkowania programu oraz z możliwością jego błędnego działania.</a:t>
          </a:r>
          <a:endParaRPr lang="pl-PL" sz="1100" i="1">
            <a:latin typeface="Courier New" panose="02070309020205020404" pitchFamily="49" charset="0"/>
            <a:cs typeface="Courier New" panose="02070309020205020404" pitchFamily="49" charset="0"/>
          </a:endParaRPr>
        </a:p>
      </xdr:txBody>
    </xdr:sp>
    <xdr:clientData/>
  </xdr:twoCellAnchor>
  <xdr:twoCellAnchor editAs="oneCell">
    <xdr:from>
      <xdr:col>15</xdr:col>
      <xdr:colOff>476249</xdr:colOff>
      <xdr:row>12</xdr:row>
      <xdr:rowOff>161925</xdr:rowOff>
    </xdr:from>
    <xdr:to>
      <xdr:col>18</xdr:col>
      <xdr:colOff>161924</xdr:colOff>
      <xdr:row>14</xdr:row>
      <xdr:rowOff>53531</xdr:rowOff>
    </xdr:to>
    <xdr:pic>
      <xdr:nvPicPr>
        <xdr:cNvPr id="17" name="Obraz 16" descr="logo">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20249" y="2447925"/>
          <a:ext cx="1514475" cy="27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428626</xdr:colOff>
      <xdr:row>52</xdr:row>
      <xdr:rowOff>171450</xdr:rowOff>
    </xdr:from>
    <xdr:to>
      <xdr:col>20</xdr:col>
      <xdr:colOff>120054</xdr:colOff>
      <xdr:row>79</xdr:row>
      <xdr:rowOff>47625</xdr:rowOff>
    </xdr:to>
    <xdr:pic>
      <xdr:nvPicPr>
        <xdr:cNvPr id="18" name="Obraz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63026" y="10077450"/>
          <a:ext cx="3349028" cy="5019675"/>
        </a:xfrm>
        <a:prstGeom prst="rect">
          <a:avLst/>
        </a:prstGeom>
      </xdr:spPr>
    </xdr:pic>
    <xdr:clientData/>
  </xdr:twoCellAnchor>
  <xdr:twoCellAnchor editAs="oneCell">
    <xdr:from>
      <xdr:col>20</xdr:col>
      <xdr:colOff>250146</xdr:colOff>
      <xdr:row>52</xdr:row>
      <xdr:rowOff>180975</xdr:rowOff>
    </xdr:from>
    <xdr:to>
      <xdr:col>28</xdr:col>
      <xdr:colOff>108490</xdr:colOff>
      <xdr:row>77</xdr:row>
      <xdr:rowOff>95250</xdr:rowOff>
    </xdr:to>
    <xdr:pic>
      <xdr:nvPicPr>
        <xdr:cNvPr id="19" name="Obraz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442146" y="10086975"/>
          <a:ext cx="4735144" cy="467677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maciej.derwisz@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maciej.derwisz@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
  <sheetViews>
    <sheetView showGridLines="0" tabSelected="1" zoomScaleNormal="100" workbookViewId="0"/>
  </sheetViews>
  <sheetFormatPr defaultRowHeight="15" x14ac:dyDescent="0.25"/>
  <cols>
    <col min="1" max="16384" width="9.140625" style="19"/>
  </cols>
  <sheetData/>
  <sheetProtection algorithmName="SHA-512" hashValue="++rBXhMm9PyJ5mAscsmwtytJufXpkVB4aMgqPfYATKLKIH8E+b3L/Ph+sDbTHYEUDelvUv29c1T8ZtVcNq3iaA==" saltValue="52vjZ3sJW2oDNnb4EYRZmw=="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I48"/>
  <sheetViews>
    <sheetView showGridLines="0" zoomScaleNormal="100" workbookViewId="0">
      <selection activeCell="B1" sqref="B1:D1"/>
    </sheetView>
  </sheetViews>
  <sheetFormatPr defaultRowHeight="15" x14ac:dyDescent="0.25"/>
  <cols>
    <col min="1" max="1" width="2.140625" style="6" customWidth="1"/>
    <col min="2" max="2" width="49.28515625" style="6" customWidth="1"/>
    <col min="3" max="4" width="16.7109375" style="6" customWidth="1"/>
    <col min="5" max="12" width="20.7109375" style="6" customWidth="1"/>
    <col min="13" max="15" width="29.7109375" style="6" customWidth="1"/>
    <col min="16" max="16" width="11.28515625" style="6" bestFit="1" customWidth="1"/>
    <col min="17" max="17" width="9.140625" style="6" customWidth="1"/>
    <col min="18" max="26" width="9.140625" style="6"/>
    <col min="27" max="27" width="0" style="6" hidden="1" customWidth="1"/>
    <col min="28" max="35" width="9.140625" style="6" hidden="1" customWidth="1"/>
    <col min="36" max="36" width="0" style="6" hidden="1" customWidth="1"/>
    <col min="37" max="16384" width="9.140625" style="6"/>
  </cols>
  <sheetData>
    <row r="1" spans="2:27" ht="21" customHeight="1" thickBot="1" x14ac:dyDescent="0.4">
      <c r="B1" s="153" t="s">
        <v>69</v>
      </c>
      <c r="C1" s="154"/>
      <c r="D1" s="155"/>
      <c r="E1" s="23"/>
      <c r="F1" s="23"/>
      <c r="G1" s="23"/>
      <c r="H1" s="23"/>
      <c r="S1" s="6">
        <v>0</v>
      </c>
      <c r="T1" s="6">
        <v>0</v>
      </c>
      <c r="U1" s="113">
        <v>0</v>
      </c>
      <c r="V1" s="113" t="s">
        <v>0</v>
      </c>
      <c r="W1" s="114">
        <v>0.17</v>
      </c>
      <c r="X1" s="113" t="s">
        <v>1</v>
      </c>
      <c r="Y1" s="115" t="s">
        <v>2</v>
      </c>
      <c r="Z1" s="6" t="s">
        <v>0</v>
      </c>
      <c r="AA1" s="6" t="s">
        <v>2</v>
      </c>
    </row>
    <row r="2" spans="2:27" ht="5.25" customHeight="1" x14ac:dyDescent="0.25">
      <c r="B2" s="24"/>
      <c r="C2" s="25"/>
      <c r="D2" s="26"/>
      <c r="E2" s="156" t="s">
        <v>74</v>
      </c>
      <c r="F2" s="159" t="s">
        <v>67</v>
      </c>
      <c r="S2" s="116">
        <v>250</v>
      </c>
      <c r="T2" s="116">
        <v>425</v>
      </c>
      <c r="U2" s="116"/>
      <c r="V2" s="116" t="s">
        <v>3</v>
      </c>
      <c r="W2" s="117">
        <v>0.32</v>
      </c>
      <c r="X2" s="6" t="s">
        <v>4</v>
      </c>
      <c r="Y2" s="115">
        <v>5.0000000000000001E-3</v>
      </c>
      <c r="Z2" s="6" t="s">
        <v>5</v>
      </c>
    </row>
    <row r="3" spans="2:27" ht="2.25" customHeight="1" x14ac:dyDescent="0.25">
      <c r="B3" s="27"/>
      <c r="C3" s="25"/>
      <c r="D3" s="26"/>
      <c r="E3" s="157"/>
      <c r="F3" s="160"/>
      <c r="S3" s="116">
        <v>300</v>
      </c>
      <c r="T3" s="116"/>
      <c r="U3" s="116"/>
      <c r="V3" s="116"/>
      <c r="Y3" s="115">
        <v>6.0000000000000001E-3</v>
      </c>
    </row>
    <row r="4" spans="2:27" ht="46.5" customHeight="1" thickBot="1" x14ac:dyDescent="0.3">
      <c r="B4" s="28" t="s">
        <v>6</v>
      </c>
      <c r="C4" s="29" t="s">
        <v>7</v>
      </c>
      <c r="D4" s="30" t="s">
        <v>8</v>
      </c>
      <c r="E4" s="158"/>
      <c r="F4" s="161"/>
      <c r="G4" s="116"/>
      <c r="H4" s="116"/>
      <c r="I4" s="116"/>
      <c r="Y4" s="115">
        <v>7.0000000000000001E-3</v>
      </c>
    </row>
    <row r="5" spans="2:27" ht="16.5" thickTop="1" thickBot="1" x14ac:dyDescent="0.3">
      <c r="B5" s="31" t="s">
        <v>9</v>
      </c>
      <c r="C5" s="32"/>
      <c r="D5" s="118">
        <v>0</v>
      </c>
      <c r="E5" s="124">
        <f>F5</f>
        <v>0</v>
      </c>
      <c r="F5" s="143">
        <v>0</v>
      </c>
      <c r="Y5" s="115">
        <v>8.0000000000000002E-3</v>
      </c>
    </row>
    <row r="6" spans="2:27" ht="15.75" thickBot="1" x14ac:dyDescent="0.3">
      <c r="B6" s="33" t="s">
        <v>10</v>
      </c>
      <c r="C6" s="34">
        <v>177660</v>
      </c>
      <c r="D6" s="118">
        <v>0</v>
      </c>
      <c r="E6" s="125">
        <f>IF($D$6&gt;157770,0,IF(E5+$D$6&lt;157770,E5,157770-$D$6))</f>
        <v>0</v>
      </c>
      <c r="F6" s="16">
        <f>IF($D$6&gt;$C$6,0,IF(F5+$D$6&lt;$C$6,F5,$C$6-$D$6))</f>
        <v>0</v>
      </c>
      <c r="Y6" s="115">
        <v>0.01</v>
      </c>
    </row>
    <row r="7" spans="2:27" x14ac:dyDescent="0.25">
      <c r="B7" s="35" t="s">
        <v>11</v>
      </c>
      <c r="C7" s="36"/>
      <c r="D7" s="37"/>
      <c r="E7" s="126">
        <f t="shared" ref="E7:F7" si="0">ROUND(9.76%*E6,2)</f>
        <v>0</v>
      </c>
      <c r="F7" s="1">
        <f t="shared" si="0"/>
        <v>0</v>
      </c>
      <c r="Y7" s="115">
        <v>1.0999999999999999E-2</v>
      </c>
    </row>
    <row r="8" spans="2:27" x14ac:dyDescent="0.25">
      <c r="B8" s="35" t="s">
        <v>12</v>
      </c>
      <c r="C8" s="36"/>
      <c r="D8" s="38"/>
      <c r="E8" s="126">
        <f t="shared" ref="E8:F8" si="1">ROUND(1.5%*E6,2)</f>
        <v>0</v>
      </c>
      <c r="F8" s="1">
        <f t="shared" si="1"/>
        <v>0</v>
      </c>
      <c r="Y8" s="115">
        <v>1.2E-2</v>
      </c>
    </row>
    <row r="9" spans="2:27" x14ac:dyDescent="0.25">
      <c r="B9" s="35" t="s">
        <v>13</v>
      </c>
      <c r="C9" s="36"/>
      <c r="D9" s="38"/>
      <c r="E9" s="126">
        <f>E5</f>
        <v>0</v>
      </c>
      <c r="F9" s="1">
        <f>F5</f>
        <v>0</v>
      </c>
      <c r="Y9" s="115">
        <v>1.2999999999999999E-2</v>
      </c>
    </row>
    <row r="10" spans="2:27" x14ac:dyDescent="0.25">
      <c r="B10" s="35" t="s">
        <v>14</v>
      </c>
      <c r="C10" s="36"/>
      <c r="D10" s="38"/>
      <c r="E10" s="126">
        <f t="shared" ref="E10:F10" si="2">ROUND(2.45%*E9,2)</f>
        <v>0</v>
      </c>
      <c r="F10" s="1">
        <f t="shared" si="2"/>
        <v>0</v>
      </c>
      <c r="Y10" s="115">
        <v>1.4E-2</v>
      </c>
    </row>
    <row r="11" spans="2:27" ht="15.75" thickBot="1" x14ac:dyDescent="0.3">
      <c r="B11" s="39" t="s">
        <v>15</v>
      </c>
      <c r="C11" s="40"/>
      <c r="D11" s="41"/>
      <c r="E11" s="127">
        <f>SUM(E7,E8,E10)</f>
        <v>0</v>
      </c>
      <c r="F11" s="3">
        <f>SUM(F7,F8,F10)</f>
        <v>0</v>
      </c>
      <c r="Y11" s="115">
        <v>1.4999999999999999E-2</v>
      </c>
    </row>
    <row r="12" spans="2:27" x14ac:dyDescent="0.25">
      <c r="B12" s="33" t="s">
        <v>16</v>
      </c>
      <c r="C12" s="42"/>
      <c r="D12" s="37"/>
      <c r="E12" s="125">
        <f>ROUND(E5-E11,2)</f>
        <v>0</v>
      </c>
      <c r="F12" s="16">
        <f>ROUND(F5-F11,2)</f>
        <v>0</v>
      </c>
      <c r="Y12" s="115">
        <v>1.6E-2</v>
      </c>
    </row>
    <row r="13" spans="2:27" ht="15.75" thickBot="1" x14ac:dyDescent="0.3">
      <c r="B13" s="39" t="s">
        <v>17</v>
      </c>
      <c r="C13" s="40"/>
      <c r="D13" s="41"/>
      <c r="E13" s="127">
        <f>IF($C$21="do 26 lat",IF(ROUND(9%*E12,2)&gt;E22,E22,ROUND(9%*E12,2)),IF(ROUND(9%*E12,2)&gt;E21,E21,ROUND(9%*E12,2)))</f>
        <v>0</v>
      </c>
      <c r="F13" s="3">
        <f>IF(C21="do 26 lat",IF(ROUND(9%*F12,2)&gt;E22,E22,ROUND(9%*F12,2)),IF(ROUND(9%*F12,2)&gt;E21,E21,ROUND(9%*F12,2)))</f>
        <v>0</v>
      </c>
      <c r="Y13" s="115">
        <v>1.7000000000000001E-2</v>
      </c>
    </row>
    <row r="14" spans="2:27" ht="15.75" thickBot="1" x14ac:dyDescent="0.3">
      <c r="B14" s="33" t="s">
        <v>18</v>
      </c>
      <c r="C14" s="42"/>
      <c r="D14" s="37"/>
      <c r="E14" s="125">
        <f>E5</f>
        <v>0</v>
      </c>
      <c r="F14" s="78">
        <f>F5</f>
        <v>0</v>
      </c>
      <c r="Y14" s="115">
        <v>1.7999999999999999E-2</v>
      </c>
    </row>
    <row r="15" spans="2:27" ht="15.75" thickBot="1" x14ac:dyDescent="0.3">
      <c r="B15" s="35" t="s">
        <v>19</v>
      </c>
      <c r="C15" s="36"/>
      <c r="D15" s="38"/>
      <c r="E15" s="126">
        <f>F15</f>
        <v>0</v>
      </c>
      <c r="F15" s="121">
        <v>0</v>
      </c>
      <c r="Y15" s="115">
        <v>1.9E-2</v>
      </c>
    </row>
    <row r="16" spans="2:27" ht="15.75" thickBot="1" x14ac:dyDescent="0.3">
      <c r="B16" s="35" t="s">
        <v>20</v>
      </c>
      <c r="C16" s="36"/>
      <c r="D16" s="38"/>
      <c r="E16" s="126">
        <f>E14+E15</f>
        <v>0</v>
      </c>
      <c r="F16" s="78">
        <f t="shared" ref="F16" si="3">F14+F15</f>
        <v>0</v>
      </c>
      <c r="Y16" s="115">
        <v>0.02</v>
      </c>
    </row>
    <row r="17" spans="2:34" ht="15.75" thickBot="1" x14ac:dyDescent="0.3">
      <c r="B17" s="35" t="s">
        <v>21</v>
      </c>
      <c r="C17" s="144" t="str">
        <f>IF(F17=250,"Podstawowe",IF(F17=300,"Zwiększone","Koszty zerowe"))</f>
        <v>Podstawowe</v>
      </c>
      <c r="D17" s="44"/>
      <c r="E17" s="128">
        <f>F17</f>
        <v>250</v>
      </c>
      <c r="F17" s="121">
        <v>250</v>
      </c>
      <c r="Y17" s="115">
        <v>2.1000000000000001E-2</v>
      </c>
    </row>
    <row r="18" spans="2:34" ht="15.75" thickBot="1" x14ac:dyDescent="0.3">
      <c r="B18" s="35" t="s">
        <v>22</v>
      </c>
      <c r="C18" s="145">
        <f>D18</f>
        <v>0</v>
      </c>
      <c r="D18" s="118">
        <v>0</v>
      </c>
      <c r="E18" s="129">
        <f>IF(ROUND(E16-E11-E17,0)&lt;0,0,ROUND(E16-E11-E17,0))</f>
        <v>0</v>
      </c>
      <c r="F18" s="45">
        <f>IF(F16-F11-F17&lt;0,0,ROUND(F16-F11-F17,0))</f>
        <v>0</v>
      </c>
      <c r="G18" s="7"/>
      <c r="Y18" s="115">
        <v>2.4E-2</v>
      </c>
    </row>
    <row r="19" spans="2:34" ht="15.75" thickBot="1" x14ac:dyDescent="0.3">
      <c r="B19" s="35" t="s">
        <v>24</v>
      </c>
      <c r="C19" s="46"/>
      <c r="D19" s="47"/>
      <c r="E19" s="130">
        <f>IF($C$18+$E$18&lt;85528,17%,IF($C$18&gt;85528,32%,"17% / 32%"))</f>
        <v>0.17</v>
      </c>
      <c r="F19" s="79">
        <f>IF($D$18+$F$18&lt;120000,12%,IF($D$18&gt;120000,32%,"12% / 32%"))</f>
        <v>0.12</v>
      </c>
      <c r="Y19" s="115">
        <v>2.5000000000000001E-2</v>
      </c>
    </row>
    <row r="20" spans="2:34" ht="15.75" thickBot="1" x14ac:dyDescent="0.3">
      <c r="B20" s="35" t="s">
        <v>25</v>
      </c>
      <c r="C20" s="43" t="str">
        <f>IF(E20&gt;0,"PIT2 złożono","Brak PIT2")</f>
        <v>PIT2 złożono</v>
      </c>
      <c r="D20" s="48"/>
      <c r="E20" s="129">
        <f>IF(F20&gt;0,43.76,0)</f>
        <v>43.76</v>
      </c>
      <c r="F20" s="121">
        <v>300</v>
      </c>
      <c r="Y20" s="115">
        <v>2.5999999999999999E-2</v>
      </c>
    </row>
    <row r="21" spans="2:34" ht="15.75" thickBot="1" x14ac:dyDescent="0.3">
      <c r="B21" s="35" t="s">
        <v>26</v>
      </c>
      <c r="C21" s="119" t="s">
        <v>0</v>
      </c>
      <c r="D21" s="38"/>
      <c r="E21" s="126">
        <f>IF(OR($C$21="TAK",D5&gt;85528),IF($C$18+$E$18&lt;85528,IF(ROUND(17%*E18-E20,2)&lt;0,0,ROUND(17%*E18-E20,2)),IF($C$18&gt;85528,IF(ROUND(32%*E18,2)&lt;0,0,ROUND(32%*E18,2)),IF(ROUND((17%*(85528-$C$18)-E20)+(32%*($C$18+$E$18-85528)),2)&lt;0,0,ROUND((17%*(85528-$C$18)-E20)+(32%*($C$18+$E$18-85528)),2)))),0)</f>
        <v>0</v>
      </c>
      <c r="F21" s="80">
        <f>IF(OR($C$21="TAK",D5&gt;85528),IF($D$18+$F$18&lt;120000,IF(ROUND(12%*F18-F20,2)&lt;0,0,ROUND(12%*F18-F20,2)),IF($D$18&gt;120000,IF(ROUND(32%*F18-F20,2)&lt;0,0,ROUND(32%*F18-F20,2)),IF(ROUND((12%*(120000-$D$18)-F20)+(32%*($D$18+$F$18-120000)-F20),2)&lt;0,0,ROUND((12%*(120000-$D$18)-F20)+(32%*($D$18+$F$18-120000)-F20),2)))),0)</f>
        <v>0</v>
      </c>
      <c r="Y21" s="115">
        <v>2.7E-2</v>
      </c>
    </row>
    <row r="22" spans="2:34" x14ac:dyDescent="0.25">
      <c r="B22" s="35" t="s">
        <v>27</v>
      </c>
      <c r="C22" s="69"/>
      <c r="D22" s="44"/>
      <c r="E22" s="129">
        <f>IF($C$21="do 26 lat",IF($C$18+$E$18&lt;85528,IF(ROUND(17%*E18-E20,2)&lt;0,0,ROUND(17%*E18-E20,2)),IF($C$18&gt;85528,IF(ROUND(32%*E18,2)&lt;0,0,ROUND(32%*E18,2)),IF(ROUND((17%*(85528-$C$18)-E20)+(32%*($C$18+$E$18-85528)),2)&lt;0,0,ROUND((17%*(85528-$C$18)-E20)+(32%*($C$18+$E$18-85528)),2)))),0)</f>
        <v>0</v>
      </c>
      <c r="F22" s="133" t="s">
        <v>23</v>
      </c>
      <c r="Y22" s="115">
        <v>2.8000000000000001E-2</v>
      </c>
    </row>
    <row r="23" spans="2:34" x14ac:dyDescent="0.25">
      <c r="B23" s="35" t="s">
        <v>28</v>
      </c>
      <c r="C23" s="42"/>
      <c r="D23" s="37"/>
      <c r="E23" s="126">
        <f>IF(ROUND(7.75%*E12,2)&gt;E21,E21,ROUND(7.75%*E12,2))</f>
        <v>0</v>
      </c>
      <c r="F23" s="2" t="s">
        <v>23</v>
      </c>
      <c r="Y23" s="115">
        <v>2.9000000000000001E-2</v>
      </c>
    </row>
    <row r="24" spans="2:34" ht="15.75" thickBot="1" x14ac:dyDescent="0.3">
      <c r="B24" s="39" t="s">
        <v>29</v>
      </c>
      <c r="C24" s="49"/>
      <c r="D24" s="50"/>
      <c r="E24" s="127">
        <f>ROUND(E21-E23,0)</f>
        <v>0</v>
      </c>
      <c r="F24" s="3">
        <f>ROUND(F21,0)</f>
        <v>0</v>
      </c>
      <c r="G24" s="7"/>
      <c r="Y24" s="115">
        <v>0.03</v>
      </c>
    </row>
    <row r="25" spans="2:34" ht="15.75" thickBot="1" x14ac:dyDescent="0.3">
      <c r="B25" s="51" t="s">
        <v>30</v>
      </c>
      <c r="C25" s="120" t="s">
        <v>2</v>
      </c>
      <c r="D25" s="122"/>
      <c r="E25" s="131">
        <f>IF($C$25="brak",0,ROUND($C$25*E5,2))</f>
        <v>0</v>
      </c>
      <c r="F25" s="17">
        <f>IF($C$25="brak",0,ROUND($C$25*F5,2))</f>
        <v>0</v>
      </c>
      <c r="Y25" s="115">
        <v>3.4000000000000002E-2</v>
      </c>
    </row>
    <row r="26" spans="2:34" ht="16.5" thickTop="1" thickBot="1" x14ac:dyDescent="0.3">
      <c r="B26" s="53" t="s">
        <v>31</v>
      </c>
      <c r="C26" s="52"/>
      <c r="D26" s="123"/>
      <c r="E26" s="132">
        <f>E5-E11-E13-E24-E25</f>
        <v>0</v>
      </c>
      <c r="F26" s="18">
        <f>F5-F11-F13-F24-F25</f>
        <v>0</v>
      </c>
      <c r="Y26" s="115">
        <v>3.5000000000000003E-2</v>
      </c>
    </row>
    <row r="27" spans="2:34" ht="18.75" x14ac:dyDescent="0.3">
      <c r="B27" s="20" t="s">
        <v>32</v>
      </c>
      <c r="C27" s="21"/>
      <c r="D27" s="22"/>
      <c r="E27" s="4"/>
      <c r="F27" s="8">
        <f>F26-E26</f>
        <v>0</v>
      </c>
      <c r="Y27" s="115">
        <v>3.5999999999999997E-2</v>
      </c>
    </row>
    <row r="28" spans="2:34" ht="15" customHeight="1" thickBot="1" x14ac:dyDescent="0.3">
      <c r="B28" s="54" t="s">
        <v>33</v>
      </c>
      <c r="C28" s="55"/>
      <c r="D28" s="56"/>
      <c r="E28" s="7"/>
      <c r="F28" s="151" t="str">
        <f>IF(F27&lt;0,"Niekorzyść w stosunku do 2021 r.",IF(F27=0,"Neutralnie w stosunku do 2021 r.","Korzyść w stosunku do 2021 r."))</f>
        <v>Neutralnie w stosunku do 2021 r.</v>
      </c>
      <c r="Y28" s="115">
        <v>3.6999999999999998E-2</v>
      </c>
    </row>
    <row r="29" spans="2:34" ht="15.75" thickBot="1" x14ac:dyDescent="0.3">
      <c r="E29" s="7"/>
      <c r="F29" s="152"/>
      <c r="Y29" s="115">
        <v>3.7999999999999999E-2</v>
      </c>
    </row>
    <row r="30" spans="2:34" x14ac:dyDescent="0.25">
      <c r="D30" s="7"/>
      <c r="E30" s="7"/>
      <c r="F30" s="57"/>
      <c r="G30" s="7"/>
      <c r="H30" s="7"/>
      <c r="I30" s="7"/>
      <c r="J30" s="58"/>
      <c r="K30" s="58"/>
      <c r="Y30" s="115">
        <v>3.9E-2</v>
      </c>
      <c r="AH30" s="115">
        <v>3.7999999999999999E-2</v>
      </c>
    </row>
    <row r="31" spans="2:34" ht="15" customHeight="1" thickBot="1" x14ac:dyDescent="0.3">
      <c r="G31" s="7"/>
      <c r="I31" s="7"/>
      <c r="J31" s="7"/>
      <c r="K31" s="7"/>
      <c r="Y31" s="115">
        <v>0.04</v>
      </c>
      <c r="AH31" s="115">
        <v>3.9E-2</v>
      </c>
    </row>
    <row r="32" spans="2:34" ht="24.75" thickBot="1" x14ac:dyDescent="0.3">
      <c r="B32" s="59" t="s">
        <v>34</v>
      </c>
      <c r="C32" s="60"/>
      <c r="D32" s="61"/>
      <c r="F32" s="62" t="s">
        <v>35</v>
      </c>
      <c r="G32" s="63"/>
      <c r="AH32" s="115">
        <v>0.04</v>
      </c>
    </row>
    <row r="33" spans="2:10" x14ac:dyDescent="0.25">
      <c r="B33" s="64" t="s">
        <v>9</v>
      </c>
      <c r="C33" s="65"/>
      <c r="D33" s="13">
        <f>F5</f>
        <v>0</v>
      </c>
      <c r="F33" s="5" t="s">
        <v>36</v>
      </c>
      <c r="I33" s="5"/>
      <c r="J33" s="5"/>
    </row>
    <row r="34" spans="2:10" x14ac:dyDescent="0.25">
      <c r="B34" s="66" t="s">
        <v>10</v>
      </c>
      <c r="C34" s="43"/>
      <c r="D34" s="9">
        <f>F6</f>
        <v>0</v>
      </c>
      <c r="F34" s="5" t="s">
        <v>37</v>
      </c>
      <c r="I34" s="5"/>
      <c r="J34" s="5"/>
    </row>
    <row r="35" spans="2:10" x14ac:dyDescent="0.25">
      <c r="B35" s="66" t="s">
        <v>11</v>
      </c>
      <c r="C35" s="43"/>
      <c r="D35" s="9">
        <f>ROUND(9.76%*D34,2)</f>
        <v>0</v>
      </c>
      <c r="F35" s="5" t="s">
        <v>38</v>
      </c>
      <c r="I35" s="5"/>
      <c r="J35" s="5"/>
    </row>
    <row r="36" spans="2:10" x14ac:dyDescent="0.25">
      <c r="B36" s="66" t="s">
        <v>12</v>
      </c>
      <c r="C36" s="43"/>
      <c r="D36" s="9">
        <f>ROUND(6.5%*D34,2)</f>
        <v>0</v>
      </c>
      <c r="F36" s="5" t="s">
        <v>68</v>
      </c>
    </row>
    <row r="37" spans="2:10" ht="15.75" thickBot="1" x14ac:dyDescent="0.3">
      <c r="B37" s="66" t="s">
        <v>39</v>
      </c>
      <c r="C37" s="43"/>
      <c r="D37" s="9">
        <f>D33</f>
        <v>0</v>
      </c>
      <c r="F37" s="5" t="s">
        <v>71</v>
      </c>
    </row>
    <row r="38" spans="2:10" ht="15.75" thickBot="1" x14ac:dyDescent="0.3">
      <c r="B38" s="66" t="s">
        <v>40</v>
      </c>
      <c r="C38" s="120">
        <v>1.67E-2</v>
      </c>
      <c r="D38" s="9">
        <f>ROUND(C38*D37,2)</f>
        <v>0</v>
      </c>
      <c r="F38" s="5" t="s">
        <v>75</v>
      </c>
    </row>
    <row r="39" spans="2:10" ht="15.75" thickBot="1" x14ac:dyDescent="0.3">
      <c r="B39" s="71" t="s">
        <v>15</v>
      </c>
      <c r="C39" s="72"/>
      <c r="D39" s="73">
        <f>SUM(D35,D36,D38)</f>
        <v>0</v>
      </c>
      <c r="F39" s="5" t="s">
        <v>72</v>
      </c>
    </row>
    <row r="40" spans="2:10" ht="15.75" thickBot="1" x14ac:dyDescent="0.3">
      <c r="B40" s="68" t="s">
        <v>41</v>
      </c>
      <c r="C40" s="69"/>
      <c r="D40" s="70">
        <f>D33</f>
        <v>0</v>
      </c>
      <c r="F40" s="5" t="s">
        <v>73</v>
      </c>
    </row>
    <row r="41" spans="2:10" ht="15.75" thickBot="1" x14ac:dyDescent="0.3">
      <c r="B41" s="66" t="s">
        <v>42</v>
      </c>
      <c r="C41" s="119" t="s">
        <v>0</v>
      </c>
      <c r="D41" s="9">
        <f>IF(C41="TAK",ROUND(2.45%*D40,2),0)</f>
        <v>0</v>
      </c>
      <c r="F41" s="5"/>
    </row>
    <row r="42" spans="2:10" ht="15.75" thickBot="1" x14ac:dyDescent="0.3">
      <c r="B42" s="66" t="s">
        <v>43</v>
      </c>
      <c r="C42" s="119" t="s">
        <v>0</v>
      </c>
      <c r="D42" s="9">
        <f>IF(C42="TAK",ROUND(0.1%*D40,2),0)</f>
        <v>0</v>
      </c>
      <c r="F42" s="5"/>
    </row>
    <row r="43" spans="2:10" ht="15.75" thickBot="1" x14ac:dyDescent="0.3">
      <c r="B43" s="71" t="s">
        <v>44</v>
      </c>
      <c r="C43" s="76"/>
      <c r="D43" s="77">
        <f>D41+D42</f>
        <v>0</v>
      </c>
    </row>
    <row r="44" spans="2:10" x14ac:dyDescent="0.25">
      <c r="B44" s="74" t="s">
        <v>45</v>
      </c>
      <c r="C44" s="69"/>
      <c r="D44" s="75">
        <f>D43+D39</f>
        <v>0</v>
      </c>
      <c r="F44" s="5"/>
    </row>
    <row r="46" spans="2:10" ht="15.75" thickBot="1" x14ac:dyDescent="0.3">
      <c r="F46" s="67"/>
    </row>
    <row r="47" spans="2:10" ht="19.5" thickBot="1" x14ac:dyDescent="0.35">
      <c r="B47" s="146" t="s">
        <v>46</v>
      </c>
      <c r="C47" s="147"/>
      <c r="D47" s="148"/>
    </row>
    <row r="48" spans="2:10" ht="26.25" customHeight="1" thickBot="1" x14ac:dyDescent="0.3">
      <c r="B48" s="149" t="s">
        <v>47</v>
      </c>
      <c r="C48" s="150"/>
      <c r="D48" s="14">
        <f>D44+D33</f>
        <v>0</v>
      </c>
    </row>
  </sheetData>
  <mergeCells count="6">
    <mergeCell ref="B47:D47"/>
    <mergeCell ref="B48:C48"/>
    <mergeCell ref="F28:F29"/>
    <mergeCell ref="B1:D1"/>
    <mergeCell ref="E2:E4"/>
    <mergeCell ref="F2:F4"/>
  </mergeCells>
  <conditionalFormatting sqref="F27:F29">
    <cfRule type="expression" dxfId="9" priority="16">
      <formula>$F$27&lt;0</formula>
    </cfRule>
    <cfRule type="expression" dxfId="8" priority="17">
      <formula>$F$27&gt;0</formula>
    </cfRule>
    <cfRule type="expression" dxfId="7" priority="18">
      <formula>$F$27=0</formula>
    </cfRule>
  </conditionalFormatting>
  <conditionalFormatting sqref="F17">
    <cfRule type="expression" dxfId="6" priority="33">
      <formula>NOT(OR(SUM($F$17,#REF!,#REF!,#REF!)=0,SUM($F$17,#REF!,#REF!,#REF!)=250,SUM($F$17,#REF!,#REF!,#REF!)=300))</formula>
    </cfRule>
  </conditionalFormatting>
  <conditionalFormatting sqref="F22 F20">
    <cfRule type="expression" dxfId="5" priority="34">
      <formula>NOT(OR(SUM($F$20,#REF!,#REF!,#REF!)=0,SUM($F$20,#REF!,#REF!,#REF!)=425))</formula>
    </cfRule>
  </conditionalFormatting>
  <dataValidations count="8">
    <dataValidation type="decimal" allowBlank="1" showInputMessage="1" showErrorMessage="1" error="Wartość jest ograniczona do kwoty 1.000.000 zł!" sqref="C18:D18 D5:D6" xr:uid="{00000000-0002-0000-0100-000000000000}">
      <formula1>0</formula1>
      <formula2>1000000</formula2>
    </dataValidation>
    <dataValidation type="list" allowBlank="1" showInputMessage="1" showErrorMessage="1" sqref="C25" xr:uid="{00000000-0002-0000-0100-000002000000}">
      <formula1>$Y$1:$Y$31</formula1>
    </dataValidation>
    <dataValidation type="list" allowBlank="1" showInputMessage="1" showErrorMessage="1" sqref="C41:C42" xr:uid="{00000000-0002-0000-0100-000003000000}">
      <formula1>$V$1:$V$2</formula1>
    </dataValidation>
    <dataValidation type="list" allowBlank="1" showInputMessage="1" showErrorMessage="1" sqref="C21" xr:uid="{00000000-0002-0000-0100-000004000000}">
      <formula1>$Z$1:$Z$2</formula1>
    </dataValidation>
    <dataValidation type="decimal" allowBlank="1" showInputMessage="1" showErrorMessage="1" error="Wartość jest ograniczona do kwoty 10.000 zł!" sqref="F15" xr:uid="{00000000-0002-0000-0100-000005000000}">
      <formula1>0</formula1>
      <formula2>10000</formula2>
    </dataValidation>
    <dataValidation type="list" allowBlank="1" showInputMessage="1" showErrorMessage="1" sqref="F20" xr:uid="{00000000-0002-0000-0100-000006000000}">
      <formula1>"0,300"</formula1>
    </dataValidation>
    <dataValidation type="list" allowBlank="1" showInputMessage="1" showErrorMessage="1" sqref="F17" xr:uid="{00000000-0002-0000-0100-000007000000}">
      <formula1>$S$1:$S$3</formula1>
    </dataValidation>
    <dataValidation type="decimal" allowBlank="1" showInputMessage="1" showErrorMessage="1" error="Wartość wynagrodzenia brutto jest ograniczona do kwoty 200.000 zł!" sqref="F5" xr:uid="{00000000-0002-0000-0100-000008000000}">
      <formula1>0</formula1>
      <formula2>200000</formula2>
    </dataValidation>
  </dataValidations>
  <hyperlinks>
    <hyperlink ref="B27" r:id="rId1" display="maciej.derwisz@gmail.com" xr:uid="{00000000-0004-0000-0100-0000000000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4992F-7316-46B4-B30E-18666029490C}">
  <sheetPr>
    <tabColor rgb="FF00B050"/>
  </sheetPr>
  <dimension ref="B1:AA47"/>
  <sheetViews>
    <sheetView showGridLines="0" zoomScaleNormal="100" workbookViewId="0">
      <selection activeCell="B1" sqref="B1:D1"/>
    </sheetView>
  </sheetViews>
  <sheetFormatPr defaultRowHeight="15" x14ac:dyDescent="0.25"/>
  <cols>
    <col min="1" max="1" width="2.140625" style="6" customWidth="1"/>
    <col min="2" max="2" width="49.28515625" style="6" customWidth="1"/>
    <col min="3" max="6" width="22.7109375" style="6" customWidth="1"/>
    <col min="7" max="7" width="10.28515625" style="6" customWidth="1"/>
    <col min="8" max="8" width="9.140625" style="6"/>
    <col min="9" max="9" width="9.85546875" style="6" bestFit="1" customWidth="1"/>
    <col min="10" max="11" width="9.140625" style="6" customWidth="1"/>
    <col min="12" max="15" width="9.140625" style="6"/>
    <col min="16" max="28" width="9.140625" style="6" customWidth="1"/>
    <col min="29" max="16384" width="9.140625" style="6"/>
  </cols>
  <sheetData>
    <row r="1" spans="2:27" ht="21" customHeight="1" thickBot="1" x14ac:dyDescent="0.4">
      <c r="B1" s="153" t="s">
        <v>70</v>
      </c>
      <c r="C1" s="154"/>
      <c r="D1" s="155"/>
      <c r="E1" s="23"/>
      <c r="F1" s="23"/>
      <c r="Q1" s="117">
        <v>0.2</v>
      </c>
      <c r="R1" s="113">
        <v>0</v>
      </c>
      <c r="S1" s="113">
        <v>0</v>
      </c>
      <c r="T1" s="113"/>
      <c r="U1" s="113" t="s">
        <v>0</v>
      </c>
      <c r="V1" s="117">
        <v>0.17</v>
      </c>
      <c r="W1" s="6" t="s">
        <v>1</v>
      </c>
      <c r="X1" s="6" t="s">
        <v>2</v>
      </c>
      <c r="Y1" s="6" t="s">
        <v>50</v>
      </c>
      <c r="AA1" s="6" t="s">
        <v>0</v>
      </c>
    </row>
    <row r="2" spans="2:27" ht="5.25" customHeight="1" x14ac:dyDescent="0.25">
      <c r="B2" s="24"/>
      <c r="C2" s="25"/>
      <c r="D2" s="81"/>
      <c r="E2" s="162" t="s">
        <v>51</v>
      </c>
      <c r="F2" s="165" t="s">
        <v>59</v>
      </c>
      <c r="Q2" s="117">
        <v>0.5</v>
      </c>
      <c r="R2" s="116">
        <v>250</v>
      </c>
      <c r="S2" s="116">
        <v>425</v>
      </c>
      <c r="T2" s="116"/>
      <c r="U2" s="116" t="s">
        <v>3</v>
      </c>
      <c r="V2" s="117">
        <v>0.32</v>
      </c>
      <c r="W2" s="6" t="s">
        <v>4</v>
      </c>
      <c r="X2" s="115">
        <v>5.0000000000000001E-3</v>
      </c>
      <c r="Y2" s="6" t="s">
        <v>52</v>
      </c>
      <c r="AA2" s="6" t="s">
        <v>53</v>
      </c>
    </row>
    <row r="3" spans="2:27" ht="2.25" customHeight="1" x14ac:dyDescent="0.25">
      <c r="B3" s="27"/>
      <c r="C3" s="25"/>
      <c r="D3" s="26"/>
      <c r="E3" s="163"/>
      <c r="F3" s="166"/>
      <c r="Q3" s="6" t="s">
        <v>54</v>
      </c>
      <c r="R3" s="116">
        <v>300</v>
      </c>
      <c r="S3" s="116"/>
      <c r="T3" s="116"/>
      <c r="U3" s="116"/>
      <c r="X3" s="115">
        <v>6.0000000000000001E-3</v>
      </c>
    </row>
    <row r="4" spans="2:27" ht="46.5" customHeight="1" thickBot="1" x14ac:dyDescent="0.3">
      <c r="B4" s="28" t="s">
        <v>6</v>
      </c>
      <c r="C4" s="29" t="s">
        <v>48</v>
      </c>
      <c r="D4" s="30" t="s">
        <v>55</v>
      </c>
      <c r="E4" s="164"/>
      <c r="F4" s="167"/>
      <c r="H4" s="116"/>
      <c r="X4" s="115">
        <v>7.0000000000000001E-3</v>
      </c>
    </row>
    <row r="5" spans="2:27" ht="16.5" thickTop="1" thickBot="1" x14ac:dyDescent="0.3">
      <c r="B5" s="82" t="s">
        <v>9</v>
      </c>
      <c r="C5" s="83"/>
      <c r="D5" s="83"/>
      <c r="E5" s="84">
        <f>F5</f>
        <v>0</v>
      </c>
      <c r="F5" s="142">
        <v>0</v>
      </c>
      <c r="X5" s="115">
        <v>8.0000000000000002E-3</v>
      </c>
    </row>
    <row r="6" spans="2:27" ht="15.75" thickBot="1" x14ac:dyDescent="0.3">
      <c r="B6" s="68" t="s">
        <v>10</v>
      </c>
      <c r="C6" s="85">
        <v>177660</v>
      </c>
      <c r="D6" s="136">
        <v>0</v>
      </c>
      <c r="E6" s="86">
        <f>IF($C$7="TAK",IF($D$6&gt;157770,0,IF(E5+$D$6&lt;157770,E5,157770-$D$6)),0)</f>
        <v>0</v>
      </c>
      <c r="F6" s="87">
        <f>IF($C$7="TAK",IF($D$6&gt;$C$6,0,IF(F5+$D$6&lt;$C$6,F5,$C$6-$D$6)),0)</f>
        <v>0</v>
      </c>
      <c r="X6" s="115">
        <v>8.9999999999999993E-3</v>
      </c>
    </row>
    <row r="7" spans="2:27" x14ac:dyDescent="0.25">
      <c r="B7" s="66" t="s">
        <v>11</v>
      </c>
      <c r="C7" s="168" t="s">
        <v>0</v>
      </c>
      <c r="D7" s="88"/>
      <c r="E7" s="10">
        <f t="shared" ref="E7:F7" si="0">ROUND(9.76%*E6,2)</f>
        <v>0</v>
      </c>
      <c r="F7" s="9">
        <f t="shared" si="0"/>
        <v>0</v>
      </c>
      <c r="X7" s="115">
        <v>0.01</v>
      </c>
    </row>
    <row r="8" spans="2:27" ht="15.75" thickBot="1" x14ac:dyDescent="0.3">
      <c r="B8" s="66" t="s">
        <v>12</v>
      </c>
      <c r="C8" s="169"/>
      <c r="D8" s="89"/>
      <c r="E8" s="10">
        <f t="shared" ref="E8:F8" si="1">ROUND(1.5%*E6,2)</f>
        <v>0</v>
      </c>
      <c r="F8" s="9">
        <f t="shared" si="1"/>
        <v>0</v>
      </c>
      <c r="X8" s="115">
        <v>1.0999999999999999E-2</v>
      </c>
    </row>
    <row r="9" spans="2:27" ht="15.75" thickBot="1" x14ac:dyDescent="0.3">
      <c r="B9" s="66" t="s">
        <v>13</v>
      </c>
      <c r="C9" s="90">
        <v>14805</v>
      </c>
      <c r="D9" s="137">
        <v>0</v>
      </c>
      <c r="E9" s="86">
        <f>IF($C$10="TAK",IF($D$9&gt;13147.5,0,IF(E5+$D$9&lt;13147.5,E5,13147.5-$D$9)),0)</f>
        <v>0</v>
      </c>
      <c r="F9" s="91">
        <f>IF($C$10="TAK",IF($D$9&gt;$C$9,0,IF(F5+$D$9&lt;$C$9,F5,$C$9-$D$9)),0)</f>
        <v>0</v>
      </c>
      <c r="X9" s="115">
        <v>1.2E-2</v>
      </c>
    </row>
    <row r="10" spans="2:27" ht="15.75" thickBot="1" x14ac:dyDescent="0.3">
      <c r="B10" s="66" t="s">
        <v>14</v>
      </c>
      <c r="C10" s="119" t="s">
        <v>0</v>
      </c>
      <c r="D10" s="44"/>
      <c r="E10" s="10">
        <f>IF(C10="TAK",ROUND(2.45%*E9,2),0)</f>
        <v>0</v>
      </c>
      <c r="F10" s="9">
        <f>IF(C10="TAK",ROUND(2.45%*F9,2),0)</f>
        <v>0</v>
      </c>
      <c r="X10" s="115">
        <v>1.2999999999999999E-2</v>
      </c>
    </row>
    <row r="11" spans="2:27" ht="15.75" thickBot="1" x14ac:dyDescent="0.3">
      <c r="B11" s="71" t="s">
        <v>15</v>
      </c>
      <c r="C11" s="92"/>
      <c r="D11" s="93"/>
      <c r="E11" s="11">
        <f>SUM(E7,E8,E10)</f>
        <v>0</v>
      </c>
      <c r="F11" s="73">
        <f>SUM(F7,F8,F10)</f>
        <v>0</v>
      </c>
      <c r="X11" s="115">
        <v>1.4E-2</v>
      </c>
    </row>
    <row r="12" spans="2:27" x14ac:dyDescent="0.25">
      <c r="B12" s="68" t="s">
        <v>16</v>
      </c>
      <c r="C12" s="94"/>
      <c r="D12" s="95"/>
      <c r="E12" s="15">
        <f>IF(C13="TAK",ROUND(E5-E11,2),0)</f>
        <v>0</v>
      </c>
      <c r="F12" s="70">
        <f>IF(C13="TAK",ROUND(F5-F11,2),0)</f>
        <v>0</v>
      </c>
      <c r="X12" s="115">
        <v>1.4999999999999999E-2</v>
      </c>
    </row>
    <row r="13" spans="2:27" ht="15.75" thickBot="1" x14ac:dyDescent="0.3">
      <c r="B13" s="71" t="s">
        <v>17</v>
      </c>
      <c r="C13" s="138" t="s">
        <v>0</v>
      </c>
      <c r="D13" s="96"/>
      <c r="E13" s="135">
        <f>IF(C20="do 26 lat",IF(ROUND(9%*E12,2)&gt;E21,E21,ROUND(9%*E12,2)),IF(ROUND(9%*E12,2)&gt;E20,E20,ROUND(9%*E12,2)))</f>
        <v>0</v>
      </c>
      <c r="F13" s="73">
        <f>IF(C20="do 26 lat",IF(ROUND(9%*F12,2)&gt;E21,E21,ROUND(9%*F12,2)),IF(ROUND(9%*F12,2)&gt;E20,E20,ROUND(9%*F12,2)))</f>
        <v>0</v>
      </c>
      <c r="I13" s="7"/>
      <c r="X13" s="115">
        <v>1.6E-2</v>
      </c>
    </row>
    <row r="14" spans="2:27" ht="15.75" thickBot="1" x14ac:dyDescent="0.3">
      <c r="B14" s="68" t="s">
        <v>18</v>
      </c>
      <c r="C14" s="138" t="s">
        <v>50</v>
      </c>
      <c r="D14" s="97"/>
      <c r="E14" s="15">
        <f>E5</f>
        <v>0</v>
      </c>
      <c r="F14" s="98">
        <f>F5</f>
        <v>0</v>
      </c>
      <c r="X14" s="115">
        <v>1.7000000000000001E-2</v>
      </c>
    </row>
    <row r="15" spans="2:27" ht="15.75" thickBot="1" x14ac:dyDescent="0.3">
      <c r="B15" s="66" t="s">
        <v>19</v>
      </c>
      <c r="C15" s="99"/>
      <c r="D15" s="100"/>
      <c r="E15" s="10">
        <f>F15</f>
        <v>0</v>
      </c>
      <c r="F15" s="134">
        <v>0</v>
      </c>
      <c r="X15" s="115">
        <v>1.7999999999999999E-2</v>
      </c>
    </row>
    <row r="16" spans="2:27" ht="15.75" thickBot="1" x14ac:dyDescent="0.3">
      <c r="B16" s="66" t="s">
        <v>20</v>
      </c>
      <c r="C16" s="99"/>
      <c r="D16" s="100"/>
      <c r="E16" s="10">
        <f>E14+E15</f>
        <v>0</v>
      </c>
      <c r="F16" s="70">
        <f t="shared" ref="F16" si="2">F14+F15</f>
        <v>0</v>
      </c>
      <c r="X16" s="115">
        <v>1.9E-2</v>
      </c>
    </row>
    <row r="17" spans="2:24" ht="15.75" thickBot="1" x14ac:dyDescent="0.3">
      <c r="B17" s="66" t="s">
        <v>21</v>
      </c>
      <c r="C17" s="140">
        <v>0.2</v>
      </c>
      <c r="D17" s="137">
        <v>0</v>
      </c>
      <c r="E17" s="10">
        <f>IF(AND(C14="rozliczenie ryczałtowe",F5&lt;=200),0,IF(C17="Rzeczywiste",D17,ROUND(C17*(E16-E11),2)))</f>
        <v>0</v>
      </c>
      <c r="F17" s="9">
        <f>IF(AND(C14="rozliczenie ryczałtowe",F5&lt;=200),0,IF(C17="Rzeczywiste",D17,ROUND(C17*(F16-F11),2)))</f>
        <v>0</v>
      </c>
      <c r="X17" s="115">
        <v>0.02</v>
      </c>
    </row>
    <row r="18" spans="2:24" ht="15.75" thickBot="1" x14ac:dyDescent="0.3">
      <c r="B18" s="66" t="s">
        <v>22</v>
      </c>
      <c r="C18" s="99"/>
      <c r="D18" s="100"/>
      <c r="E18" s="10">
        <f>IF(ROUND(E16-IF(AND(C14="rozliczenie ryczałtowe",F5&lt;=200),0,E11)-E17,0)&lt;0,0,ROUND(E16-IF(AND(C14="rozliczenie ryczałtowe",F5&lt;=200),0,E11)-E17,0))</f>
        <v>0</v>
      </c>
      <c r="F18" s="9">
        <f>ROUND(IF(F16-IF(AND(C14="rozliczenie ryczałtowe",F5&lt;=200),0,F11)-F17&lt;0,0,F16-IF(AND(C14="rozliczenie ryczałtowe",F5&lt;=200),0,F11)-F17),0)</f>
        <v>0</v>
      </c>
      <c r="X18" s="115">
        <v>2.1000000000000001E-2</v>
      </c>
    </row>
    <row r="19" spans="2:24" ht="15.75" thickBot="1" x14ac:dyDescent="0.3">
      <c r="B19" s="66" t="s">
        <v>24</v>
      </c>
      <c r="C19" s="141">
        <v>0.12</v>
      </c>
      <c r="D19" s="100"/>
      <c r="E19" s="101">
        <f>IF(F19=12%,17%,F19)</f>
        <v>0.17</v>
      </c>
      <c r="F19" s="102">
        <f>C19</f>
        <v>0.12</v>
      </c>
      <c r="X19" s="115">
        <v>2.1999999999999999E-2</v>
      </c>
    </row>
    <row r="20" spans="2:24" ht="15.75" thickBot="1" x14ac:dyDescent="0.3">
      <c r="B20" s="66" t="s">
        <v>26</v>
      </c>
      <c r="C20" s="119" t="s">
        <v>0</v>
      </c>
      <c r="D20" s="100"/>
      <c r="E20" s="10">
        <f>IF(OR(C20="TAK",D5&gt;85528),IF(ROUND(E19*E18,2)&lt;0,0,ROUND(E19*E18,2)),0)</f>
        <v>0</v>
      </c>
      <c r="F20" s="9">
        <f>IF(OR(C20="TAK",D5&gt;85528),IF(ROUND(F19*F18,2)&lt;0,0,ROUND(F19*F18,2)),0)</f>
        <v>0</v>
      </c>
      <c r="X20" s="115">
        <v>2.3E-2</v>
      </c>
    </row>
    <row r="21" spans="2:24" x14ac:dyDescent="0.25">
      <c r="B21" s="66" t="s">
        <v>49</v>
      </c>
      <c r="C21" s="99"/>
      <c r="D21" s="100"/>
      <c r="E21" s="10">
        <f>IF($C$20="do 26 lat",IF(ROUND(E19*E18,2)&lt;0,0,ROUND(E19*E18,2)),0)</f>
        <v>0</v>
      </c>
      <c r="F21" s="9"/>
      <c r="X21" s="115">
        <v>2.4E-2</v>
      </c>
    </row>
    <row r="22" spans="2:24" x14ac:dyDescent="0.25">
      <c r="B22" s="66" t="s">
        <v>28</v>
      </c>
      <c r="C22" s="99"/>
      <c r="D22" s="100"/>
      <c r="E22" s="10">
        <f>IF(AND(C14="rozliczenie ryczałtowe",F5&lt;=200),0,IF(ROUND(7.75%*E12,2)&gt;IF(ROUND(E19*E18,2)&lt;0,0,ROUND(E19*E18,2)),IF(ROUND(E19*E18,2)&lt;0,0,ROUND(E19*E18,2)),ROUND(7.75%*E12,2)))</f>
        <v>0</v>
      </c>
      <c r="F22" s="103" t="s">
        <v>23</v>
      </c>
      <c r="X22" s="115">
        <v>2.5000000000000001E-2</v>
      </c>
    </row>
    <row r="23" spans="2:24" ht="15.75" thickBot="1" x14ac:dyDescent="0.3">
      <c r="B23" s="71" t="s">
        <v>29</v>
      </c>
      <c r="C23" s="104"/>
      <c r="D23" s="96"/>
      <c r="E23" s="11">
        <f>IF(C20="TAK",ROUND(E20-E22,0),0)</f>
        <v>0</v>
      </c>
      <c r="F23" s="73">
        <f>IF(C20="TAK",ROUND(F20,0),0)</f>
        <v>0</v>
      </c>
      <c r="X23" s="115">
        <v>2.5999999999999999E-2</v>
      </c>
    </row>
    <row r="24" spans="2:24" ht="15.75" thickBot="1" x14ac:dyDescent="0.3">
      <c r="B24" s="106" t="s">
        <v>30</v>
      </c>
      <c r="C24" s="139" t="s">
        <v>2</v>
      </c>
      <c r="D24" s="105"/>
      <c r="E24" s="12">
        <f>IF($C$24="Brak",0,ROUND($C$24%*E5,2))</f>
        <v>0</v>
      </c>
      <c r="F24" s="107">
        <f>IF($C$24="Brak",0,ROUND($C$24%*F5,2))</f>
        <v>0</v>
      </c>
      <c r="X24" s="115">
        <v>0.03</v>
      </c>
    </row>
    <row r="25" spans="2:24" ht="15.75" thickBot="1" x14ac:dyDescent="0.3">
      <c r="B25" s="108" t="s">
        <v>31</v>
      </c>
      <c r="C25" s="109"/>
      <c r="D25" s="110"/>
      <c r="E25" s="111">
        <f>E5-E11-E13-E23-E24</f>
        <v>0</v>
      </c>
      <c r="F25" s="112">
        <f>F5-F11-F13-F23-F24</f>
        <v>0</v>
      </c>
      <c r="X25" s="115">
        <v>3.1E-2</v>
      </c>
    </row>
    <row r="26" spans="2:24" ht="18.75" x14ac:dyDescent="0.3">
      <c r="B26" s="20" t="s">
        <v>56</v>
      </c>
      <c r="C26" s="21"/>
      <c r="D26" s="22"/>
      <c r="E26" s="4"/>
      <c r="F26" s="8">
        <f>F25-E25</f>
        <v>0</v>
      </c>
      <c r="X26" s="115">
        <v>3.2000000000000001E-2</v>
      </c>
    </row>
    <row r="27" spans="2:24" ht="16.5" customHeight="1" thickBot="1" x14ac:dyDescent="0.3">
      <c r="B27" s="54" t="s">
        <v>57</v>
      </c>
      <c r="C27" s="55"/>
      <c r="D27" s="56"/>
      <c r="E27" s="7"/>
      <c r="F27" s="151" t="str">
        <f>IF(F26&lt;0,"Niekorzyść w stosunku do 2021 r.",IF(F26=0,"Neutralnie w stosunku do 2021 r.","Korzyść w stosunku do 2021 r."))</f>
        <v>Neutralnie w stosunku do 2021 r.</v>
      </c>
      <c r="X27" s="115">
        <v>3.3000000000000002E-2</v>
      </c>
    </row>
    <row r="28" spans="2:24" ht="15.75" thickBot="1" x14ac:dyDescent="0.3">
      <c r="F28" s="152"/>
      <c r="X28" s="115">
        <v>3.4000000000000002E-2</v>
      </c>
    </row>
    <row r="29" spans="2:24" x14ac:dyDescent="0.25">
      <c r="F29" s="57"/>
      <c r="X29" s="115">
        <v>3.5000000000000003E-2</v>
      </c>
    </row>
    <row r="30" spans="2:24" ht="15" customHeight="1" thickBot="1" x14ac:dyDescent="0.3">
      <c r="X30" s="115">
        <v>3.5999999999999997E-2</v>
      </c>
    </row>
    <row r="31" spans="2:24" ht="24.75" thickBot="1" x14ac:dyDescent="0.3">
      <c r="B31" s="59" t="s">
        <v>58</v>
      </c>
      <c r="C31" s="60"/>
      <c r="D31" s="61"/>
      <c r="F31" s="62" t="s">
        <v>35</v>
      </c>
      <c r="X31" s="115">
        <v>3.6999999999999998E-2</v>
      </c>
    </row>
    <row r="32" spans="2:24" x14ac:dyDescent="0.25">
      <c r="B32" s="64" t="s">
        <v>9</v>
      </c>
      <c r="C32" s="65"/>
      <c r="D32" s="13">
        <f>F5</f>
        <v>0</v>
      </c>
      <c r="F32" s="5" t="s">
        <v>60</v>
      </c>
      <c r="H32" s="5"/>
      <c r="I32" s="5"/>
      <c r="X32" s="115">
        <v>3.7999999999999999E-2</v>
      </c>
    </row>
    <row r="33" spans="2:24" x14ac:dyDescent="0.25">
      <c r="B33" s="66" t="s">
        <v>10</v>
      </c>
      <c r="C33" s="43"/>
      <c r="D33" s="9">
        <f>F6</f>
        <v>0</v>
      </c>
      <c r="F33" s="5" t="s">
        <v>61</v>
      </c>
      <c r="H33" s="5"/>
      <c r="I33" s="5"/>
      <c r="X33" s="115">
        <v>3.9E-2</v>
      </c>
    </row>
    <row r="34" spans="2:24" x14ac:dyDescent="0.25">
      <c r="B34" s="66" t="s">
        <v>11</v>
      </c>
      <c r="C34" s="43"/>
      <c r="D34" s="9">
        <f>ROUND(9.76%*D33,2)</f>
        <v>0</v>
      </c>
      <c r="F34" s="5" t="s">
        <v>62</v>
      </c>
      <c r="H34" s="5"/>
      <c r="I34" s="5"/>
      <c r="X34" s="115">
        <v>0.04</v>
      </c>
    </row>
    <row r="35" spans="2:24" x14ac:dyDescent="0.25">
      <c r="B35" s="66" t="s">
        <v>12</v>
      </c>
      <c r="C35" s="43"/>
      <c r="D35" s="9">
        <f>ROUND(6.5%*D33,2)</f>
        <v>0</v>
      </c>
      <c r="F35" s="5" t="s">
        <v>63</v>
      </c>
    </row>
    <row r="36" spans="2:24" ht="15.75" thickBot="1" x14ac:dyDescent="0.3">
      <c r="B36" s="66" t="s">
        <v>39</v>
      </c>
      <c r="C36" s="43"/>
      <c r="D36" s="9">
        <f>IF(C7="tak",D32,0)</f>
        <v>0</v>
      </c>
      <c r="F36" s="5" t="s">
        <v>64</v>
      </c>
    </row>
    <row r="37" spans="2:24" ht="15.75" thickBot="1" x14ac:dyDescent="0.3">
      <c r="B37" s="66" t="s">
        <v>40</v>
      </c>
      <c r="C37" s="120">
        <v>1.67E-2</v>
      </c>
      <c r="D37" s="9">
        <f>ROUND(C37*D36,2)</f>
        <v>0</v>
      </c>
      <c r="F37" s="5" t="s">
        <v>65</v>
      </c>
    </row>
    <row r="38" spans="2:24" ht="15.75" thickBot="1" x14ac:dyDescent="0.3">
      <c r="B38" s="71" t="s">
        <v>15</v>
      </c>
      <c r="C38" s="72"/>
      <c r="D38" s="73">
        <f>SUM(D34,D35,D37)</f>
        <v>0</v>
      </c>
      <c r="F38" s="5" t="s">
        <v>66</v>
      </c>
    </row>
    <row r="39" spans="2:24" ht="15.75" thickBot="1" x14ac:dyDescent="0.3">
      <c r="B39" s="68" t="s">
        <v>41</v>
      </c>
      <c r="C39" s="69"/>
      <c r="D39" s="70">
        <f>IF(C7="tak",D32,0)</f>
        <v>0</v>
      </c>
    </row>
    <row r="40" spans="2:24" ht="15.75" thickBot="1" x14ac:dyDescent="0.3">
      <c r="B40" s="66" t="s">
        <v>42</v>
      </c>
      <c r="C40" s="119" t="s">
        <v>0</v>
      </c>
      <c r="D40" s="9">
        <f>IF(C40="TAK",ROUND(2.45%*D39,2),0)</f>
        <v>0</v>
      </c>
    </row>
    <row r="41" spans="2:24" ht="15.75" thickBot="1" x14ac:dyDescent="0.3">
      <c r="B41" s="66" t="s">
        <v>43</v>
      </c>
      <c r="C41" s="119" t="s">
        <v>0</v>
      </c>
      <c r="D41" s="9">
        <f>IF(C41="TAK",ROUND(0.1%*D39,2),0)</f>
        <v>0</v>
      </c>
    </row>
    <row r="42" spans="2:24" ht="15.75" thickBot="1" x14ac:dyDescent="0.3">
      <c r="B42" s="71" t="s">
        <v>44</v>
      </c>
      <c r="C42" s="76"/>
      <c r="D42" s="77">
        <f>D40+D41</f>
        <v>0</v>
      </c>
    </row>
    <row r="43" spans="2:24" x14ac:dyDescent="0.25">
      <c r="B43" s="74" t="s">
        <v>45</v>
      </c>
      <c r="C43" s="69"/>
      <c r="D43" s="75">
        <f>D42+D38</f>
        <v>0</v>
      </c>
    </row>
    <row r="44" spans="2:24" x14ac:dyDescent="0.25">
      <c r="F44" s="5"/>
    </row>
    <row r="45" spans="2:24" ht="15.75" thickBot="1" x14ac:dyDescent="0.3">
      <c r="F45" s="5"/>
    </row>
    <row r="46" spans="2:24" ht="19.5" thickBot="1" x14ac:dyDescent="0.35">
      <c r="B46" s="146" t="s">
        <v>46</v>
      </c>
      <c r="C46" s="147"/>
      <c r="D46" s="148"/>
      <c r="F46" s="67"/>
    </row>
    <row r="47" spans="2:24" ht="19.5" thickBot="1" x14ac:dyDescent="0.3">
      <c r="B47" s="149" t="s">
        <v>47</v>
      </c>
      <c r="C47" s="150"/>
      <c r="D47" s="14">
        <f>D43+F5</f>
        <v>0</v>
      </c>
    </row>
  </sheetData>
  <mergeCells count="7">
    <mergeCell ref="B47:C47"/>
    <mergeCell ref="B1:D1"/>
    <mergeCell ref="E2:E4"/>
    <mergeCell ref="F2:F4"/>
    <mergeCell ref="C7:C8"/>
    <mergeCell ref="F27:F28"/>
    <mergeCell ref="B46:D46"/>
  </mergeCells>
  <conditionalFormatting sqref="F26:F28">
    <cfRule type="expression" dxfId="4" priority="3">
      <formula>$F$26&lt;0</formula>
    </cfRule>
    <cfRule type="expression" dxfId="3" priority="4">
      <formula>$F$26&gt;0</formula>
    </cfRule>
    <cfRule type="expression" dxfId="2" priority="5">
      <formula>$F$26=0</formula>
    </cfRule>
  </conditionalFormatting>
  <conditionalFormatting sqref="E14:F23 E5:F5">
    <cfRule type="expression" dxfId="1" priority="2">
      <formula>AND($C$14="rozliczenie ryczałtowe",$F$5&gt;200)</formula>
    </cfRule>
  </conditionalFormatting>
  <conditionalFormatting sqref="E17:F17">
    <cfRule type="expression" dxfId="0" priority="1">
      <formula>$F$17&gt;$F$5</formula>
    </cfRule>
  </conditionalFormatting>
  <dataValidations count="9">
    <dataValidation type="list" allowBlank="1" showInputMessage="1" showErrorMessage="1" sqref="C20" xr:uid="{247C155E-923A-426A-97DB-DC2BA8258DEA}">
      <formula1>$AA$1:$AA$2</formula1>
    </dataValidation>
    <dataValidation type="decimal" allowBlank="1" showInputMessage="1" showErrorMessage="1" sqref="D6 F5 D9" xr:uid="{AB9774B1-1D3F-403C-AA87-17791FA480D2}">
      <formula1>0</formula1>
      <formula2>1000000</formula2>
    </dataValidation>
    <dataValidation type="list" allowBlank="1" showInputMessage="1" showErrorMessage="1" sqref="C14" xr:uid="{AC1CC553-56A8-4981-A052-10704B05F1A4}">
      <formula1>$Y$1:$Y$2</formula1>
    </dataValidation>
    <dataValidation type="list" allowBlank="1" showInputMessage="1" showErrorMessage="1" sqref="C17" xr:uid="{74169909-40EC-45BC-BCE4-A89E733C89D0}">
      <formula1>$Q$1:$Q$3</formula1>
    </dataValidation>
    <dataValidation type="list" allowBlank="1" showInputMessage="1" showErrorMessage="1" sqref="C24" xr:uid="{8CECD8AB-46BD-447E-8A2A-26E27A6EC47B}">
      <formula1>$X$1:$X$34</formula1>
    </dataValidation>
    <dataValidation type="list" allowBlank="1" showInputMessage="1" showErrorMessage="1" sqref="C19" xr:uid="{3DDCC245-3C9F-4BE9-94E7-075E52D24990}">
      <formula1>"12%,32%"</formula1>
    </dataValidation>
    <dataValidation type="list" allowBlank="1" showInputMessage="1" showErrorMessage="1" sqref="C13 C10 C7 C40:D42" xr:uid="{62E9D64A-F90A-4356-B71E-20E98A77264B}">
      <formula1>$U$1:$U$2</formula1>
    </dataValidation>
    <dataValidation type="decimal" allowBlank="1" showInputMessage="1" showErrorMessage="1" sqref="D32 D17" xr:uid="{2DAB0EA8-4F85-4C90-83C5-C92B41E92B08}">
      <formula1>0</formula1>
      <formula2>20000</formula2>
    </dataValidation>
    <dataValidation type="decimal" allowBlank="1" showInputMessage="1" showErrorMessage="1" error="PPK pracodawcy jest ograniczone do 10.000 zł" sqref="F15" xr:uid="{FB9AA4B6-9160-4A47-8187-7D544345AA6D}">
      <formula1>0</formula1>
      <formula2>10000</formula2>
    </dataValidation>
  </dataValidations>
  <hyperlinks>
    <hyperlink ref="B26" r:id="rId1" display="maciej.derwisz@gmail.com" xr:uid="{95B92120-CDD1-4E34-BE43-324AA7DC9A56}"/>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
  <sheetViews>
    <sheetView showGridLines="0" zoomScaleNormal="100" workbookViewId="0"/>
  </sheetViews>
  <sheetFormatPr defaultRowHeight="15" x14ac:dyDescent="0.25"/>
  <cols>
    <col min="1" max="16384" width="9.140625" style="19"/>
  </cols>
  <sheetData/>
  <sheetProtection algorithmName="SHA-512" hashValue="juFMPicpA6jYaGYyvf1S3X649LGOGDhXC42U3e8kM+m2pcp56MKcxKfgRufI+u//T9TlWVONGD64TlX41WShDw==" saltValue="k63ZIH9nEKHblwYB3rKgew==" spinCount="100000" sheet="1" objects="1" scenarios="1" selectLockedCells="1" selectUnlockedCell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
  <sheetViews>
    <sheetView showGridLines="0" zoomScaleNormal="100" workbookViewId="0">
      <selection activeCell="G3" sqref="G3"/>
    </sheetView>
  </sheetViews>
  <sheetFormatPr defaultRowHeight="15" x14ac:dyDescent="0.25"/>
  <cols>
    <col min="1" max="16384" width="9.140625" style="19"/>
  </cols>
  <sheetData/>
  <sheetProtection algorithmName="SHA-512" hashValue="KhMx3S47liS3ko92rmdXZjLlNN7NQevApo7xVwNwukwDIv2A4Ik0uJ+lN8hOPF5teegN3UB0YilCm39i1uU9EA==" saltValue="lXllvtkK/670/qLbLpuB6A=="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Informacje wstępne</vt:lpstr>
      <vt:lpstr>Etat</vt:lpstr>
      <vt:lpstr>Zlecenie</vt:lpstr>
      <vt:lpstr>Informacje - etat</vt:lpstr>
      <vt:lpstr>Informacje - zlecenie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Derwisz</dc:creator>
  <cp:keywords/>
  <dc:description/>
  <cp:lastModifiedBy>Maciej Derwisz</cp:lastModifiedBy>
  <cp:revision/>
  <dcterms:created xsi:type="dcterms:W3CDTF">2021-09-19T15:28:40Z</dcterms:created>
  <dcterms:modified xsi:type="dcterms:W3CDTF">2022-10-26T11:55:35Z</dcterms:modified>
  <cp:category/>
  <cp:contentStatus/>
</cp:coreProperties>
</file>